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Rory\Dropbox (G&amp;G Consulting Group)\BROADCAST 7 SHARE FOLDER\University Prep\1 Charter School Adopted Budget\"/>
    </mc:Choice>
  </mc:AlternateContent>
  <xr:revisionPtr revIDLastSave="0" documentId="8_{EAB37770-0232-456F-8D2D-3FA92BE3B41F}" xr6:coauthVersionLast="47" xr6:coauthVersionMax="47" xr10:uidLastSave="{00000000-0000-0000-0000-000000000000}"/>
  <bookViews>
    <workbookView xWindow="33720" yWindow="-7515" windowWidth="29040" windowHeight="15840" xr2:uid="{00000000-000D-0000-FFFF-FFFF00000000}"/>
  </bookViews>
  <sheets>
    <sheet name="Operating Fund" sheetId="1" r:id="rId1"/>
  </sheets>
  <externalReferences>
    <externalReference r:id="rId2"/>
  </externalReferences>
  <definedNames>
    <definedName name="Charges">#REF!</definedName>
    <definedName name="Dental">#REF!</definedName>
    <definedName name="FPC">[1]DISTSERV!$B$3</definedName>
    <definedName name="funding">[1]DISTSERV!$B$25</definedName>
    <definedName name="Health">#REF!</definedName>
    <definedName name="Life">#REF!</definedName>
    <definedName name="LTD">#REF!</definedName>
    <definedName name="Medicare">#REF!</definedName>
    <definedName name="month">[1]DISTSERV!$F$8</definedName>
    <definedName name="PERA">#REF!</definedName>
    <definedName name="Permonth">[1]DISTSERV!$D$10</definedName>
    <definedName name="perpupil">[1]DISTSERV!$B$14</definedName>
    <definedName name="PPORINC">#REF!</definedName>
    <definedName name="_xlnm.Print_Area" localSheetId="0">'Operating Fund'!$A$1:$I$216</definedName>
    <definedName name="_xlnm.Print_Titles" localSheetId="0">'Operating Fund'!$1:$6</definedName>
    <definedName name="projppor">[1]DISTSERV!$C$4</definedName>
    <definedName name="Projstud">[1]DISTSERV!$C$3</definedName>
    <definedName name="SALINC">#REF!</definedName>
    <definedName name="TOTCREXP">#REF!</definedName>
    <definedName name="TOTFS">#REF!</definedName>
    <definedName name="TOTGFEXP">#REF!</definedName>
    <definedName name="TotGFREV">#REF!</definedName>
    <definedName name="TotGFREV00">#REF!</definedName>
    <definedName name="totgfrev01">#REF!</definedName>
    <definedName name="TOTGRANTS">#REF!</definedName>
    <definedName name="TOTINS">[1]BUDGSUM!$D$63</definedName>
    <definedName name="TOTSAEXP">#REF!</definedName>
    <definedName name="totstud">#REF!</definedName>
    <definedName name="UC">#REF!</definedName>
    <definedName name="Vi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2" i="1" l="1"/>
  <c r="I81" i="1"/>
  <c r="I198" i="1"/>
  <c r="I94" i="1" s="1"/>
  <c r="I201" i="1"/>
  <c r="I138" i="1"/>
  <c r="I131" i="1"/>
  <c r="I140" i="1"/>
  <c r="I99" i="1"/>
  <c r="M215" i="1"/>
  <c r="I219" i="1"/>
  <c r="K200" i="1"/>
  <c r="M200" i="1"/>
  <c r="I135" i="1" s="1"/>
  <c r="L200" i="1"/>
  <c r="I137" i="1" s="1"/>
  <c r="I200" i="1" l="1"/>
  <c r="K215" i="1" s="1"/>
  <c r="I130" i="1"/>
  <c r="K202" i="1" l="1"/>
  <c r="I60" i="1" s="1"/>
  <c r="I90" i="1"/>
  <c r="K74" i="1"/>
  <c r="K75" i="1"/>
  <c r="I50" i="1"/>
  <c r="I46" i="1"/>
  <c r="L202" i="1" l="1"/>
  <c r="I59" i="1" s="1"/>
  <c r="I228" i="1" l="1"/>
  <c r="I224" i="1"/>
  <c r="I208" i="1"/>
  <c r="I178" i="1"/>
  <c r="I153" i="1"/>
  <c r="I148" i="1"/>
  <c r="I143" i="1"/>
  <c r="I239" i="1" s="1"/>
  <c r="I128" i="1"/>
  <c r="I105" i="1"/>
  <c r="I100" i="1"/>
  <c r="I238" i="1" s="1"/>
  <c r="I79" i="1"/>
  <c r="I84" i="1" s="1"/>
  <c r="I62" i="1"/>
  <c r="I220" i="1" s="1"/>
  <c r="I221" i="1" s="1"/>
  <c r="I222" i="1" s="1"/>
  <c r="I223" i="1" s="1"/>
  <c r="I55" i="1"/>
  <c r="I156" i="1" s="1"/>
  <c r="I85" i="1" l="1"/>
  <c r="I71" i="1"/>
  <c r="I65" i="1"/>
  <c r="I64" i="1"/>
  <c r="I66" i="1"/>
  <c r="I212" i="1"/>
  <c r="I159" i="1" s="1"/>
  <c r="I70" i="1"/>
  <c r="I86" i="1"/>
  <c r="I155" i="1" s="1"/>
  <c r="I215" i="1" s="1"/>
  <c r="J215" i="1" s="1"/>
  <c r="L215" i="1" s="1"/>
  <c r="I69" i="1"/>
  <c r="I210" i="1"/>
  <c r="J212" i="1" l="1"/>
  <c r="I216" i="1"/>
  <c r="I225" i="1"/>
  <c r="I158" i="1"/>
  <c r="I157" i="1"/>
  <c r="I160" i="1"/>
  <c r="I226" i="1"/>
  <c r="I230" i="1"/>
  <c r="I231" i="1" s="1"/>
  <c r="I229" i="1" l="1"/>
  <c r="I232" i="1"/>
  <c r="I233" i="1" s="1"/>
</calcChain>
</file>

<file path=xl/sharedStrings.xml><?xml version="1.0" encoding="utf-8"?>
<sst xmlns="http://schemas.openxmlformats.org/spreadsheetml/2006/main" count="1138" uniqueCount="332">
  <si>
    <t xml:space="preserve">University Prep - Steele Street </t>
  </si>
  <si>
    <t>Brd. Approved</t>
  </si>
  <si>
    <t>Fd</t>
  </si>
  <si>
    <t>Loc</t>
  </si>
  <si>
    <t>Sre</t>
  </si>
  <si>
    <t>Prog</t>
  </si>
  <si>
    <t>O/S</t>
  </si>
  <si>
    <t>Class</t>
  </si>
  <si>
    <t>Proj</t>
  </si>
  <si>
    <t>Description</t>
  </si>
  <si>
    <t>FTE</t>
  </si>
  <si>
    <t>Total Enrollment</t>
  </si>
  <si>
    <t>PPRATE</t>
  </si>
  <si>
    <t>BEGINNING GENERAL FUND BALANCE</t>
  </si>
  <si>
    <t>11     GENERAL FUND REVENUE</t>
  </si>
  <si>
    <t>309</t>
  </si>
  <si>
    <t>00</t>
  </si>
  <si>
    <t>0000</t>
  </si>
  <si>
    <t>000</t>
  </si>
  <si>
    <t>1510</t>
  </si>
  <si>
    <t>INVESTMENT INTEREST EARNINGS</t>
  </si>
  <si>
    <t>1625</t>
  </si>
  <si>
    <t>FOOD SERVICE INCOME</t>
  </si>
  <si>
    <t>3954</t>
  </si>
  <si>
    <t>3113</t>
  </si>
  <si>
    <t>CAPITAL CONSTRUCTION FUNDING</t>
  </si>
  <si>
    <t>3235</t>
  </si>
  <si>
    <t>AT RISK SUPPLEMENTAL</t>
  </si>
  <si>
    <t>3162</t>
  </si>
  <si>
    <t>DPS CAPITAL CONSTRUCTION REIMBURSEMENT</t>
  </si>
  <si>
    <t>3160</t>
  </si>
  <si>
    <t>DPS  TRANSPORTATION REIMBURSEMENT</t>
  </si>
  <si>
    <t>3150</t>
  </si>
  <si>
    <t>GIFTED AND TALENTED</t>
  </si>
  <si>
    <t>3010</t>
  </si>
  <si>
    <t>3898</t>
  </si>
  <si>
    <t>PERA GRANT</t>
  </si>
  <si>
    <t>1954</t>
  </si>
  <si>
    <t>1993</t>
  </si>
  <si>
    <t>UNIFORM SALES</t>
  </si>
  <si>
    <t>1994</t>
  </si>
  <si>
    <t>REFUNDS/RETURNS/REIMB/ERATE</t>
  </si>
  <si>
    <t>1999</t>
  </si>
  <si>
    <t>MISC. INCOME/PY UNCLEARED ITEMS</t>
  </si>
  <si>
    <t>1990</t>
  </si>
  <si>
    <t>LOUIS CALDER GRANT</t>
  </si>
  <si>
    <t>1100</t>
  </si>
  <si>
    <t>ANSCHULTZ FOUNDATION</t>
  </si>
  <si>
    <t>1200</t>
  </si>
  <si>
    <t>CARSON FOUNDATION</t>
  </si>
  <si>
    <t>1300</t>
  </si>
  <si>
    <t>FOX FOUNDATION</t>
  </si>
  <si>
    <t>2000</t>
  </si>
  <si>
    <t>WESTERN UNION REVENUE</t>
  </si>
  <si>
    <t>1600</t>
  </si>
  <si>
    <t>DENVER FOUNDATION</t>
  </si>
  <si>
    <t>1700</t>
  </si>
  <si>
    <t>TEAMMATES FOR KIDS</t>
  </si>
  <si>
    <t>1996</t>
  </si>
  <si>
    <t>INDIVIDUAL/BOARD DONATIONS</t>
  </si>
  <si>
    <t>1997</t>
  </si>
  <si>
    <t>CORPORATE DONATIONS</t>
  </si>
  <si>
    <t>1500</t>
  </si>
  <si>
    <t>WALTON FUNDING FOUNDATION REV. START UP</t>
  </si>
  <si>
    <t>WALTON PRINCIPAL RESIDENCY</t>
  </si>
  <si>
    <t>ECCLES FOUNDATION REVENUE</t>
  </si>
  <si>
    <t>DANIELS FOUNDATION REVENUE</t>
  </si>
  <si>
    <t>PITON FOUNDATION REVENUE</t>
  </si>
  <si>
    <t>1400</t>
  </si>
  <si>
    <t>GATES FOUNDATION REVENUE</t>
  </si>
  <si>
    <t>SMITHSONIAN GRANT</t>
  </si>
  <si>
    <t>4954</t>
  </si>
  <si>
    <t>4018</t>
  </si>
  <si>
    <t>CSP FED. REPLICATION GRANT</t>
  </si>
  <si>
    <t>9206</t>
  </si>
  <si>
    <t>DPS CHARTER CREDIT</t>
  </si>
  <si>
    <t>MILL LEVY REVENUE CONSOLIDATED</t>
  </si>
  <si>
    <t>1998</t>
  </si>
  <si>
    <t>MILL LEVY REVENUE 1998</t>
  </si>
  <si>
    <t>2003</t>
  </si>
  <si>
    <t>MILL LEVY REVENUE 2003</t>
  </si>
  <si>
    <t>2012</t>
  </si>
  <si>
    <t>MILL LEVY REVENUE 2012</t>
  </si>
  <si>
    <t>2016</t>
  </si>
  <si>
    <t>MILL LEVY REVENUE 2016</t>
  </si>
  <si>
    <t>MILL LEVY REVENUE 2020</t>
  </si>
  <si>
    <t>MLO EQUALIZATION</t>
  </si>
  <si>
    <t>5211</t>
  </si>
  <si>
    <t>NETWORK TRANSFER</t>
  </si>
  <si>
    <t>5710</t>
  </si>
  <si>
    <t>DISTRICT PPR</t>
  </si>
  <si>
    <t>GENERAL FUND REVENUES</t>
  </si>
  <si>
    <t>11     GENERAL FUND EXPENSES</t>
  </si>
  <si>
    <t>0010</t>
  </si>
  <si>
    <t>0110</t>
  </si>
  <si>
    <t>201</t>
  </si>
  <si>
    <t>TEACHERS SALARIES</t>
  </si>
  <si>
    <t>415</t>
  </si>
  <si>
    <t>ASSISTANTS/AIDES/INTERNS/FELLOWS</t>
  </si>
  <si>
    <t>2400</t>
  </si>
  <si>
    <t>506</t>
  </si>
  <si>
    <t>ADMINISTRATIVE STAFF SUPPORT</t>
  </si>
  <si>
    <t>TOTAL SALARIES</t>
  </si>
  <si>
    <t>0221</t>
  </si>
  <si>
    <t>204</t>
  </si>
  <si>
    <t>TEACHERS MEDICARE</t>
  </si>
  <si>
    <t>105</t>
  </si>
  <si>
    <t>ASSISTANTS/AIDES/INTERNS/FELLOWS MEDICARE</t>
  </si>
  <si>
    <t>603</t>
  </si>
  <si>
    <t>ADMINISTRATIVE STAFF SUPPORT MEDICARE</t>
  </si>
  <si>
    <t>TOTAL MEDICARE TAXES</t>
  </si>
  <si>
    <t>0230</t>
  </si>
  <si>
    <t>TEACHERS PENSION</t>
  </si>
  <si>
    <t>ASSISTANTS/AIDES/INTERNS/FELLOWS PENSION</t>
  </si>
  <si>
    <t>ADMINISTRATIVE STAFF SUPPORT PENSION</t>
  </si>
  <si>
    <t>TOTAL DPS PENSION/PERA</t>
  </si>
  <si>
    <t xml:space="preserve"> </t>
  </si>
  <si>
    <t>0251</t>
  </si>
  <si>
    <t>HEALTH INSURANCE INSTRUCTION/REG</t>
  </si>
  <si>
    <t>100</t>
  </si>
  <si>
    <t>HEALTH INSURANCE SUPPORT</t>
  </si>
  <si>
    <t>0200</t>
  </si>
  <si>
    <t>AD&amp;D &amp; LIFE INSURANCE INSTRUCTION</t>
  </si>
  <si>
    <t>0252</t>
  </si>
  <si>
    <t>AD&amp;D &amp; LIFE INSURANCE SUPPORT</t>
  </si>
  <si>
    <t>HSA HEALTH REIMBURSEMENT ACCOUNT</t>
  </si>
  <si>
    <t>TOTAL INSURANCE</t>
  </si>
  <si>
    <t>0299</t>
  </si>
  <si>
    <t>OTHER BENEFITS/RECR./MOVING</t>
  </si>
  <si>
    <t>0280</t>
  </si>
  <si>
    <t>PERA GRANT INST</t>
  </si>
  <si>
    <t>2410</t>
  </si>
  <si>
    <t>PERA GRANT SUPPORT</t>
  </si>
  <si>
    <t>TOTAL BENEFITS</t>
  </si>
  <si>
    <t>Benefits as a % of Labor</t>
  </si>
  <si>
    <t>TOTAL SALARIES AND BENEFITS</t>
  </si>
  <si>
    <t>Cost of Sal &amp; Ben Per Student</t>
  </si>
  <si>
    <t>2500</t>
  </si>
  <si>
    <t>0313</t>
  </si>
  <si>
    <t>BANKING SERVICE FEES</t>
  </si>
  <si>
    <t>2200</t>
  </si>
  <si>
    <t>0324</t>
  </si>
  <si>
    <t>0330</t>
  </si>
  <si>
    <t>2300</t>
  </si>
  <si>
    <t>0331</t>
  </si>
  <si>
    <t>LEGAL FEES</t>
  </si>
  <si>
    <t>0334</t>
  </si>
  <si>
    <t>ACCOUNTING SERVICES</t>
  </si>
  <si>
    <t>0338</t>
  </si>
  <si>
    <t>PAYROLL SERVICES</t>
  </si>
  <si>
    <t>0390</t>
  </si>
  <si>
    <t>BACKGROUND CHECKS/LICENSES</t>
  </si>
  <si>
    <t>2800</t>
  </si>
  <si>
    <t>TOTAL PROFESSIONAL CONTRACTED SERVICES</t>
  </si>
  <si>
    <t>2600</t>
  </si>
  <si>
    <t>0430</t>
  </si>
  <si>
    <t>REPAIRS &amp; MAINTENANCE</t>
  </si>
  <si>
    <t>0441</t>
  </si>
  <si>
    <t>BUILDING RENT</t>
  </si>
  <si>
    <t>0442</t>
  </si>
  <si>
    <t>COPIER LEASE &amp; OTHER EQUIP. RENTAL</t>
  </si>
  <si>
    <t>TOTAL PROPERTY RELATED SERVICES</t>
  </si>
  <si>
    <t>1900</t>
  </si>
  <si>
    <t>0513</t>
  </si>
  <si>
    <t>FIELD TRIPS</t>
  </si>
  <si>
    <t>0521</t>
  </si>
  <si>
    <t>LIABILITY INSURANCE</t>
  </si>
  <si>
    <t>0525</t>
  </si>
  <si>
    <t>UNEMPLOYMENT INSURANCE</t>
  </si>
  <si>
    <t>0526</t>
  </si>
  <si>
    <t>WORKERS COMP INSURANCE</t>
  </si>
  <si>
    <t>0531</t>
  </si>
  <si>
    <t>TELEPHONE/FAX/INTERNET</t>
  </si>
  <si>
    <t>0533</t>
  </si>
  <si>
    <t>POSTAGE</t>
  </si>
  <si>
    <t>0550</t>
  </si>
  <si>
    <t>PRINTING/BINDING/COPYING</t>
  </si>
  <si>
    <t>0580D</t>
  </si>
  <si>
    <t>0580F</t>
  </si>
  <si>
    <t>REGISTRATION FEES &amp; OTHER</t>
  </si>
  <si>
    <t>0580</t>
  </si>
  <si>
    <t>PROF DEV TRAVEL/REG/FEES SMITHSONIAN</t>
  </si>
  <si>
    <t>0580 B</t>
  </si>
  <si>
    <t>PROF DEV TRAVEL/RECRUITING WU</t>
  </si>
  <si>
    <t>0599</t>
  </si>
  <si>
    <t>OTHER PURCHASED SERVICES</t>
  </si>
  <si>
    <t>HOME OFFICE PURCH. SVCS.</t>
  </si>
  <si>
    <t>3100</t>
  </si>
  <si>
    <t>0594</t>
  </si>
  <si>
    <t>DISTRICT FOOD SERVICES</t>
  </si>
  <si>
    <t>SPED PURCH SVCS</t>
  </si>
  <si>
    <t>SPED DIST PSYCH/NURSE</t>
  </si>
  <si>
    <t>2700</t>
  </si>
  <si>
    <t>DISTRICT SHUTTLE USE FEE</t>
  </si>
  <si>
    <t>DIST. TRANSP. PARK HILL ROUTE/BG CLUB</t>
  </si>
  <si>
    <t>SHUTTLE FEE BG CLUB TRANS</t>
  </si>
  <si>
    <t>0595</t>
  </si>
  <si>
    <t>DISTRICT TECHNOLOGY SERVICES</t>
  </si>
  <si>
    <t>DISTRICT ADMIN SVCS</t>
  </si>
  <si>
    <t>TOTAL OTHER PURCHASED/CONTRACTED SERVICES</t>
  </si>
  <si>
    <t>0610</t>
  </si>
  <si>
    <t>GENERAL INSTRUCTIONAL SUPPLIES</t>
  </si>
  <si>
    <t>GENERAL STUDENT SUPPORT AND APPRECIATION SUPPLIES</t>
  </si>
  <si>
    <t>GENERAL STAFF SUPPORT AND APPRECIATION SUPPLIES</t>
  </si>
  <si>
    <t>EXPANSION RELATED COSTS</t>
  </si>
  <si>
    <t>0646</t>
  </si>
  <si>
    <t>STUDENT UNIFORM SUPPLIES</t>
  </si>
  <si>
    <t>OFFICE SUPP./TECH./MISC./FURNISHINGS</t>
  </si>
  <si>
    <t>FOOD &amp; MEETING SUPPLIES</t>
  </si>
  <si>
    <t>0650</t>
  </si>
  <si>
    <t>INSTRUCTIONAL ELECTRONIC MEDIA/SOFTWARE</t>
  </si>
  <si>
    <t>ADMIN ELECTRONIC MEDIA/SOFTWARE</t>
  </si>
  <si>
    <t>0733</t>
  </si>
  <si>
    <t>FURNITURE AND FIXTURES</t>
  </si>
  <si>
    <t>0734</t>
  </si>
  <si>
    <t>TECHNOLOGY EQUIPMENT OTHER</t>
  </si>
  <si>
    <t>4600</t>
  </si>
  <si>
    <t>0721</t>
  </si>
  <si>
    <t xml:space="preserve">CAPITAL/BUILDING IMPROVEMENTS </t>
  </si>
  <si>
    <t>TECH EQUIPMENT</t>
  </si>
  <si>
    <t>TOTAL SUPPLIES AND MATERIALS</t>
  </si>
  <si>
    <t>0810</t>
  </si>
  <si>
    <t>DUES, FEES, PERMITS,TAX, NSF</t>
  </si>
  <si>
    <t>0840</t>
  </si>
  <si>
    <t>CONTINGENCY</t>
  </si>
  <si>
    <t>0890</t>
  </si>
  <si>
    <t>BOARD MISCELLANEOUS EXP</t>
  </si>
  <si>
    <t>TOTAL DUES/FEES/MISCELLANEOUS EXPENDITURES</t>
  </si>
  <si>
    <t>9100</t>
  </si>
  <si>
    <t>OPERATING RESERVE</t>
  </si>
  <si>
    <t>9310</t>
  </si>
  <si>
    <t>TABOR RESERVE 3%</t>
  </si>
  <si>
    <t>TOTAL TRANSFERS AND OTHER USES OF FUNDS</t>
  </si>
  <si>
    <t>TOTAL GENERAL FUND 11 TOTALS:</t>
  </si>
  <si>
    <t>Total Revenues</t>
  </si>
  <si>
    <t>Surplus/(Deficit)</t>
  </si>
  <si>
    <t>ENDING GENERAL FUND BALANCE</t>
  </si>
  <si>
    <t>Fund Balance Reserved for TABOR</t>
  </si>
  <si>
    <t>15% of Total Expenditures</t>
  </si>
  <si>
    <t>BEGINNING GRANTS FUND BALANCE</t>
  </si>
  <si>
    <t>22     GRANTS FUND REVENUE</t>
  </si>
  <si>
    <t>TECHNOLOGY BOND</t>
  </si>
  <si>
    <t>3250</t>
  </si>
  <si>
    <t>CDE FULL DAY KINDY PREP</t>
  </si>
  <si>
    <t>3139</t>
  </si>
  <si>
    <t>ELPA PD &amp; STUDENT SUPPORT</t>
  </si>
  <si>
    <t>3140</t>
  </si>
  <si>
    <t>ELPA GRANT</t>
  </si>
  <si>
    <t>3206</t>
  </si>
  <si>
    <t>READ ACT</t>
  </si>
  <si>
    <t>PARCC GRANT TECH</t>
  </si>
  <si>
    <t>5282</t>
  </si>
  <si>
    <t>CCSP START UP GRANT</t>
  </si>
  <si>
    <t>4010</t>
  </si>
  <si>
    <t>TITLE I</t>
  </si>
  <si>
    <t>4367</t>
  </si>
  <si>
    <t>TITLE II</t>
  </si>
  <si>
    <t>4365</t>
  </si>
  <si>
    <t>TITLE III</t>
  </si>
  <si>
    <t>4424</t>
  </si>
  <si>
    <t>TITLE IV</t>
  </si>
  <si>
    <t>168</t>
  </si>
  <si>
    <t>4425</t>
  </si>
  <si>
    <t>TOTAL GRANTS REVENUE</t>
  </si>
  <si>
    <t>22     GRANTS FUND EXPENSES</t>
  </si>
  <si>
    <t>0735</t>
  </si>
  <si>
    <t>TECHNOLOGY BOND PURCHASES</t>
  </si>
  <si>
    <t>ELPA TEACHER SALARY</t>
  </si>
  <si>
    <t>ELPA GRANT SUPPORT SALARY</t>
  </si>
  <si>
    <t>READ ACT SALARY</t>
  </si>
  <si>
    <t>PARCC GRANT TECH EQUIP</t>
  </si>
  <si>
    <t>199</t>
  </si>
  <si>
    <t>READ ACT SUPPLIES</t>
  </si>
  <si>
    <t>TITLE I SALARIES</t>
  </si>
  <si>
    <t>TITLE I PENSION</t>
  </si>
  <si>
    <t>TITLE I MEDICARE</t>
  </si>
  <si>
    <t>TITLE I HEALTH INSURANCE &amp; UNEMPLOYMENT</t>
  </si>
  <si>
    <t>TITLE I SUPPLIES/PARENT INVOLVEMENT</t>
  </si>
  <si>
    <t>0300</t>
  </si>
  <si>
    <t>TITLE II PURCHASED SERVICES</t>
  </si>
  <si>
    <t>0600</t>
  </si>
  <si>
    <t>TITLE III SUPPLIES IM</t>
  </si>
  <si>
    <t>TITLE IV ARTS</t>
  </si>
  <si>
    <t>0500</t>
  </si>
  <si>
    <t>TOTAL GRANTS EXPENDITURES</t>
  </si>
  <si>
    <t>ENDING GRANTS FUND BALANCE</t>
  </si>
  <si>
    <t>TOTAL REVENUES ALL FUNDS</t>
  </si>
  <si>
    <t>TOTAL EXPENDITURES FOR ALL FUNDS</t>
  </si>
  <si>
    <t>Grant Salaries</t>
  </si>
  <si>
    <t>General Fund Salaries</t>
  </si>
  <si>
    <t>Total Salaries</t>
  </si>
  <si>
    <t>Total Salary per Student FTE</t>
  </si>
  <si>
    <t>Salary Cost per Student FTE as a % of PPR</t>
  </si>
  <si>
    <t>Total Fundraising</t>
  </si>
  <si>
    <t>Total Fundraising as a % of Revenue</t>
  </si>
  <si>
    <t>Total $ Spent per student</t>
  </si>
  <si>
    <t>Total Staff includes Collab. % after 15-16</t>
  </si>
  <si>
    <t>Students per staff</t>
  </si>
  <si>
    <t>Ending Fund Balance as a % of Revenue</t>
  </si>
  <si>
    <t>Expense Per Day</t>
  </si>
  <si>
    <t>Two Month Reserve Target</t>
  </si>
  <si>
    <t>Target (Shortfall)/Surplus</t>
  </si>
  <si>
    <t>(Shortfall)/Surplus in Days of Expense</t>
  </si>
  <si>
    <t>Total Op. Days of Fund Balance on Hand</t>
  </si>
  <si>
    <t>ESSER II FUNDS SALARIES</t>
  </si>
  <si>
    <t>ESSER II FUNDS SUPPORT SERVICES</t>
  </si>
  <si>
    <t>ESSER II FUNDS PURCH SERVICES</t>
  </si>
  <si>
    <t>ESSER II FUNDS SUPPLIES &amp; SOFTWARE</t>
  </si>
  <si>
    <t>ESSER II FUNDS NON CAP EQUIP</t>
  </si>
  <si>
    <t>ESSER III FUNDS CATCH-UP SALARIES &amp; BENEFITS</t>
  </si>
  <si>
    <t>ESSER III FUNDS SUPPORT SERVICES</t>
  </si>
  <si>
    <t>ESSER III FUNDS PURCH SERVICES</t>
  </si>
  <si>
    <t>ESSER III FUNDS SUPPLIES &amp; SOFTWARE</t>
  </si>
  <si>
    <t>ESSER III FUNDS NON CAP EQUIP</t>
  </si>
  <si>
    <t>Note this is off from DPS projected PPR &amp; 340 FTE</t>
  </si>
  <si>
    <t>ESSER II COVID19 FUNDS</t>
  </si>
  <si>
    <t>ESSER III COVID19 FUNDS</t>
  </si>
  <si>
    <t>GENERAL PURCHASED PD SERVICES (INCL TII)</t>
  </si>
  <si>
    <t>PD SERVICES (RELAY,BES, ETC)</t>
  </si>
  <si>
    <t>TRANSLATION SERVICES</t>
  </si>
  <si>
    <t>TUTORING &amp; AFTER CARE</t>
  </si>
  <si>
    <t>TECH &amp; OTHER PURCHASE SVCS.</t>
  </si>
  <si>
    <t>ASSESSMENTS</t>
  </si>
  <si>
    <t>PROF TRAVEL &amp; REG FOR PD</t>
  </si>
  <si>
    <t>TITLE III TECH SERVICES</t>
  </si>
  <si>
    <t>600-700</t>
  </si>
  <si>
    <t>Balances Budget</t>
  </si>
  <si>
    <t>Bart has been using this line for this. Jeffco preferred "Contingency", I'd say we leave it alone until asked.</t>
  </si>
  <si>
    <t>FY21-22 Board Approved Budget</t>
  </si>
  <si>
    <t>FY 2021-2020</t>
  </si>
  <si>
    <t>BUS FEES BOYS &amp; GIRLS</t>
  </si>
  <si>
    <t>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</si>
</sst>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_);\(0.00\)"/>
    <numFmt numFmtId="166" formatCode="&quot;$&quot;#,##0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7" fontId="1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3" xfId="0" applyFont="1" applyFill="1" applyBorder="1"/>
    <xf numFmtId="49" fontId="2" fillId="0" borderId="0" xfId="0" applyNumberFormat="1" applyFont="1" applyFill="1" applyAlignment="1">
      <alignment horizontal="center"/>
    </xf>
    <xf numFmtId="164" fontId="1" fillId="0" borderId="3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164" fontId="1" fillId="0" borderId="5" xfId="0" applyNumberFormat="1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7" fontId="1" fillId="0" borderId="5" xfId="0" applyNumberFormat="1" applyFont="1" applyFill="1" applyBorder="1"/>
    <xf numFmtId="7" fontId="1" fillId="0" borderId="3" xfId="0" applyNumberFormat="1" applyFont="1" applyFill="1" applyBorder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0" fontId="1" fillId="0" borderId="3" xfId="0" applyNumberFormat="1" applyFont="1" applyFill="1" applyBorder="1"/>
    <xf numFmtId="49" fontId="1" fillId="0" borderId="0" xfId="0" quotePrefix="1" applyNumberFormat="1" applyFont="1" applyFill="1" applyAlignment="1">
      <alignment horizontal="center"/>
    </xf>
    <xf numFmtId="164" fontId="1" fillId="0" borderId="4" xfId="0" applyNumberFormat="1" applyFont="1" applyFill="1" applyBorder="1"/>
    <xf numFmtId="7" fontId="2" fillId="0" borderId="5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7" fontId="1" fillId="0" borderId="2" xfId="0" applyNumberFormat="1" applyFont="1" applyFill="1" applyBorder="1"/>
    <xf numFmtId="0" fontId="2" fillId="0" borderId="6" xfId="0" applyFont="1" applyFill="1" applyBorder="1"/>
    <xf numFmtId="49" fontId="2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/>
    <xf numFmtId="10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 applyBorder="1"/>
    <xf numFmtId="9" fontId="1" fillId="0" borderId="0" xfId="0" applyNumberFormat="1" applyFont="1" applyFill="1" applyBorder="1"/>
    <xf numFmtId="10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7" fontId="1" fillId="0" borderId="0" xfId="0" applyNumberFormat="1" applyFont="1" applyFill="1"/>
    <xf numFmtId="4" fontId="1" fillId="0" borderId="0" xfId="0" applyNumberFormat="1" applyFont="1" applyFill="1"/>
    <xf numFmtId="0" fontId="1" fillId="2" borderId="0" xfId="0" applyFont="1" applyFill="1"/>
    <xf numFmtId="17" fontId="1" fillId="0" borderId="0" xfId="0" applyNumberFormat="1" applyFont="1" applyFill="1"/>
    <xf numFmtId="164" fontId="1" fillId="2" borderId="3" xfId="0" applyNumberFormat="1" applyFont="1" applyFill="1" applyBorder="1"/>
    <xf numFmtId="0" fontId="2" fillId="0" borderId="0" xfId="0" applyFont="1" applyFill="1" applyAlignment="1">
      <alignment horizontal="center"/>
    </xf>
    <xf numFmtId="164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EXCEL/Brighton/BUDGET%20FY01/Program%20Files/Microsoft%20Office/EXCEL/Brighton/BUDGET%20FY00/FY00%20BCS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anges"/>
      <sheetName val="BUDGSUM"/>
      <sheetName val="SALBEN"/>
      <sheetName val="DISTSERV"/>
      <sheetName val="BUDGREV"/>
      <sheetName val="BUDEXP"/>
    </sheetNames>
    <sheetDataSet>
      <sheetData sheetId="0" refreshError="1"/>
      <sheetData sheetId="1" refreshError="1"/>
      <sheetData sheetId="2" refreshError="1">
        <row r="63">
          <cell r="D63">
            <v>10750</v>
          </cell>
        </row>
      </sheetData>
      <sheetData sheetId="3" refreshError="1"/>
      <sheetData sheetId="4" refreshError="1">
        <row r="3">
          <cell r="C3">
            <v>350</v>
          </cell>
        </row>
        <row r="4">
          <cell r="C4">
            <v>4612</v>
          </cell>
        </row>
        <row r="8">
          <cell r="F8">
            <v>1</v>
          </cell>
        </row>
        <row r="10">
          <cell r="D10">
            <v>5580.8077499999999</v>
          </cell>
        </row>
        <row r="25">
          <cell r="B25">
            <v>350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0"/>
  <sheetViews>
    <sheetView tabSelected="1" zoomScale="91" zoomScaleNormal="91" workbookViewId="0">
      <selection activeCell="H11" sqref="H11"/>
    </sheetView>
  </sheetViews>
  <sheetFormatPr defaultColWidth="9.1796875" defaultRowHeight="15.5" x14ac:dyDescent="0.35"/>
  <cols>
    <col min="1" max="1" width="3.81640625" style="1" customWidth="1"/>
    <col min="2" max="2" width="4" style="2" bestFit="1" customWidth="1"/>
    <col min="3" max="3" width="3.81640625" style="2" bestFit="1" customWidth="1"/>
    <col min="4" max="4" width="5" style="2" bestFit="1" customWidth="1"/>
    <col min="5" max="5" width="9" style="2" customWidth="1"/>
    <col min="6" max="6" width="5.1796875" style="2" customWidth="1"/>
    <col min="7" max="7" width="6.54296875" style="2" customWidth="1"/>
    <col min="8" max="8" width="59.26953125" style="1" customWidth="1"/>
    <col min="9" max="9" width="17.7265625" style="1" customWidth="1"/>
    <col min="10" max="10" width="20.54296875" style="1" customWidth="1"/>
    <col min="11" max="12" width="14.1796875" style="1" bestFit="1" customWidth="1"/>
    <col min="13" max="13" width="12.81640625" style="1" bestFit="1" customWidth="1"/>
    <col min="14" max="16384" width="9.1796875" style="1"/>
  </cols>
  <sheetData>
    <row r="1" spans="1:9" x14ac:dyDescent="0.35">
      <c r="H1" s="51" t="s">
        <v>0</v>
      </c>
    </row>
    <row r="2" spans="1:9" x14ac:dyDescent="0.35">
      <c r="H2" s="51" t="s">
        <v>328</v>
      </c>
    </row>
    <row r="3" spans="1:9" x14ac:dyDescent="0.35">
      <c r="I3" s="4"/>
    </row>
    <row r="4" spans="1:9" x14ac:dyDescent="0.35">
      <c r="A4" s="5"/>
      <c r="H4" s="5"/>
      <c r="I4" s="6" t="s">
        <v>1</v>
      </c>
    </row>
    <row r="5" spans="1:9" x14ac:dyDescent="0.35">
      <c r="A5" s="5"/>
      <c r="H5" s="5"/>
      <c r="I5" s="7" t="s">
        <v>329</v>
      </c>
    </row>
    <row r="6" spans="1:9" x14ac:dyDescent="0.3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  <c r="I6" s="52" t="s">
        <v>331</v>
      </c>
    </row>
    <row r="7" spans="1:9" x14ac:dyDescent="0.35">
      <c r="A7" s="10"/>
      <c r="H7" s="11" t="s">
        <v>10</v>
      </c>
      <c r="I7" s="12">
        <v>340</v>
      </c>
    </row>
    <row r="8" spans="1:9" x14ac:dyDescent="0.35">
      <c r="H8" s="11" t="s">
        <v>11</v>
      </c>
      <c r="I8" s="13">
        <v>340</v>
      </c>
    </row>
    <row r="9" spans="1:9" x14ac:dyDescent="0.35">
      <c r="A9" s="2"/>
      <c r="H9" s="11" t="s">
        <v>12</v>
      </c>
      <c r="I9" s="14">
        <v>9361.51</v>
      </c>
    </row>
    <row r="10" spans="1:9" x14ac:dyDescent="0.35">
      <c r="A10" s="2"/>
      <c r="H10" s="3" t="s">
        <v>13</v>
      </c>
      <c r="I10" s="15">
        <v>2089776</v>
      </c>
    </row>
    <row r="11" spans="1:9" x14ac:dyDescent="0.35">
      <c r="A11" s="2"/>
      <c r="H11" s="3"/>
      <c r="I11" s="16"/>
    </row>
    <row r="12" spans="1:9" x14ac:dyDescent="0.35">
      <c r="A12" s="3" t="s">
        <v>14</v>
      </c>
      <c r="B12" s="17"/>
      <c r="C12" s="17"/>
      <c r="D12" s="17"/>
      <c r="E12" s="17"/>
      <c r="F12" s="17"/>
      <c r="G12" s="17"/>
      <c r="I12" s="16"/>
    </row>
    <row r="13" spans="1:9" x14ac:dyDescent="0.35">
      <c r="A13" s="3"/>
      <c r="B13" s="17"/>
      <c r="C13" s="17"/>
      <c r="D13" s="17"/>
      <c r="E13" s="17"/>
      <c r="F13" s="17"/>
      <c r="G13" s="17"/>
      <c r="I13" s="18"/>
    </row>
    <row r="14" spans="1:9" x14ac:dyDescent="0.35">
      <c r="A14" s="5">
        <v>11</v>
      </c>
      <c r="B14" s="2" t="s">
        <v>15</v>
      </c>
      <c r="C14" s="2" t="s">
        <v>16</v>
      </c>
      <c r="D14" s="2" t="s">
        <v>17</v>
      </c>
      <c r="E14" s="2" t="s">
        <v>19</v>
      </c>
      <c r="F14" s="2" t="s">
        <v>18</v>
      </c>
      <c r="G14" s="2" t="s">
        <v>17</v>
      </c>
      <c r="H14" s="1" t="s">
        <v>20</v>
      </c>
      <c r="I14" s="18">
        <v>0</v>
      </c>
    </row>
    <row r="15" spans="1:9" x14ac:dyDescent="0.35">
      <c r="A15" s="5">
        <v>11</v>
      </c>
      <c r="B15" s="2" t="s">
        <v>15</v>
      </c>
      <c r="C15" s="2" t="s">
        <v>16</v>
      </c>
      <c r="D15" s="2" t="s">
        <v>17</v>
      </c>
      <c r="E15" s="2" t="s">
        <v>21</v>
      </c>
      <c r="F15" s="2" t="s">
        <v>18</v>
      </c>
      <c r="G15" s="2" t="s">
        <v>17</v>
      </c>
      <c r="H15" s="1" t="s">
        <v>22</v>
      </c>
      <c r="I15" s="18">
        <v>0</v>
      </c>
    </row>
    <row r="16" spans="1:9" x14ac:dyDescent="0.35">
      <c r="A16" s="5">
        <v>11</v>
      </c>
      <c r="B16" s="2" t="s">
        <v>15</v>
      </c>
      <c r="C16" s="2" t="s">
        <v>16</v>
      </c>
      <c r="D16" s="2" t="s">
        <v>17</v>
      </c>
      <c r="E16" s="2" t="s">
        <v>56</v>
      </c>
      <c r="F16" s="2" t="s">
        <v>18</v>
      </c>
      <c r="G16" s="2" t="s">
        <v>17</v>
      </c>
      <c r="H16" s="1" t="s">
        <v>330</v>
      </c>
      <c r="I16" s="18">
        <v>4069</v>
      </c>
    </row>
    <row r="17" spans="1:9" x14ac:dyDescent="0.35">
      <c r="A17" s="5">
        <v>11</v>
      </c>
      <c r="B17" s="2" t="s">
        <v>15</v>
      </c>
      <c r="C17" s="2" t="s">
        <v>16</v>
      </c>
      <c r="D17" s="2" t="s">
        <v>17</v>
      </c>
      <c r="E17" s="2" t="s">
        <v>38</v>
      </c>
      <c r="F17" s="2" t="s">
        <v>18</v>
      </c>
      <c r="G17" s="2" t="s">
        <v>17</v>
      </c>
      <c r="H17" s="1" t="s">
        <v>39</v>
      </c>
      <c r="I17" s="18">
        <v>15284</v>
      </c>
    </row>
    <row r="18" spans="1:9" x14ac:dyDescent="0.35">
      <c r="A18" s="5">
        <v>11</v>
      </c>
      <c r="B18" s="2" t="s">
        <v>15</v>
      </c>
      <c r="C18" s="2" t="s">
        <v>16</v>
      </c>
      <c r="D18" s="2" t="s">
        <v>17</v>
      </c>
      <c r="E18" s="2" t="s">
        <v>40</v>
      </c>
      <c r="F18" s="2" t="s">
        <v>18</v>
      </c>
      <c r="G18" s="2" t="s">
        <v>17</v>
      </c>
      <c r="H18" s="1" t="s">
        <v>41</v>
      </c>
      <c r="I18" s="18">
        <v>6800</v>
      </c>
    </row>
    <row r="19" spans="1:9" x14ac:dyDescent="0.35">
      <c r="A19" s="5">
        <v>11</v>
      </c>
      <c r="B19" s="2" t="s">
        <v>15</v>
      </c>
      <c r="C19" s="2" t="s">
        <v>16</v>
      </c>
      <c r="D19" s="2" t="s">
        <v>17</v>
      </c>
      <c r="E19" s="2" t="s">
        <v>58</v>
      </c>
      <c r="F19" s="2" t="s">
        <v>18</v>
      </c>
      <c r="G19" s="2" t="s">
        <v>17</v>
      </c>
      <c r="H19" s="1" t="s">
        <v>59</v>
      </c>
      <c r="I19" s="18">
        <v>25000</v>
      </c>
    </row>
    <row r="20" spans="1:9" x14ac:dyDescent="0.35">
      <c r="A20" s="5">
        <v>11</v>
      </c>
      <c r="B20" s="2" t="s">
        <v>15</v>
      </c>
      <c r="C20" s="2" t="s">
        <v>16</v>
      </c>
      <c r="D20" s="2" t="s">
        <v>17</v>
      </c>
      <c r="E20" s="2" t="s">
        <v>42</v>
      </c>
      <c r="F20" s="2" t="s">
        <v>18</v>
      </c>
      <c r="G20" s="2" t="s">
        <v>17</v>
      </c>
      <c r="H20" s="1" t="s">
        <v>43</v>
      </c>
      <c r="I20" s="18">
        <v>0</v>
      </c>
    </row>
    <row r="21" spans="1:9" hidden="1" x14ac:dyDescent="0.35">
      <c r="A21" s="5">
        <v>11</v>
      </c>
      <c r="B21" s="2" t="s">
        <v>15</v>
      </c>
      <c r="C21" s="2" t="s">
        <v>16</v>
      </c>
      <c r="D21" s="2" t="s">
        <v>17</v>
      </c>
      <c r="E21" s="2" t="s">
        <v>44</v>
      </c>
      <c r="F21" s="2" t="s">
        <v>18</v>
      </c>
      <c r="G21" s="2" t="s">
        <v>17</v>
      </c>
      <c r="H21" s="1" t="s">
        <v>45</v>
      </c>
      <c r="I21" s="18"/>
    </row>
    <row r="22" spans="1:9" hidden="1" x14ac:dyDescent="0.35">
      <c r="A22" s="5">
        <v>11</v>
      </c>
      <c r="B22" s="2" t="s">
        <v>15</v>
      </c>
      <c r="C22" s="2" t="s">
        <v>16</v>
      </c>
      <c r="D22" s="2" t="s">
        <v>17</v>
      </c>
      <c r="E22" s="2" t="s">
        <v>44</v>
      </c>
      <c r="F22" s="2" t="s">
        <v>18</v>
      </c>
      <c r="G22" s="2" t="s">
        <v>46</v>
      </c>
      <c r="H22" s="10" t="s">
        <v>47</v>
      </c>
      <c r="I22" s="18"/>
    </row>
    <row r="23" spans="1:9" hidden="1" x14ac:dyDescent="0.35">
      <c r="A23" s="5">
        <v>11</v>
      </c>
      <c r="B23" s="2" t="s">
        <v>15</v>
      </c>
      <c r="C23" s="2" t="s">
        <v>16</v>
      </c>
      <c r="D23" s="2" t="s">
        <v>17</v>
      </c>
      <c r="E23" s="2" t="s">
        <v>44</v>
      </c>
      <c r="F23" s="2" t="s">
        <v>18</v>
      </c>
      <c r="G23" s="2" t="s">
        <v>48</v>
      </c>
      <c r="H23" s="10" t="s">
        <v>49</v>
      </c>
      <c r="I23" s="18"/>
    </row>
    <row r="24" spans="1:9" hidden="1" x14ac:dyDescent="0.35">
      <c r="A24" s="5">
        <v>11</v>
      </c>
      <c r="B24" s="2" t="s">
        <v>15</v>
      </c>
      <c r="C24" s="2" t="s">
        <v>16</v>
      </c>
      <c r="D24" s="2" t="s">
        <v>17</v>
      </c>
      <c r="E24" s="2" t="s">
        <v>44</v>
      </c>
      <c r="F24" s="2" t="s">
        <v>18</v>
      </c>
      <c r="G24" s="2" t="s">
        <v>50</v>
      </c>
      <c r="H24" s="10" t="s">
        <v>51</v>
      </c>
      <c r="I24" s="18"/>
    </row>
    <row r="25" spans="1:9" hidden="1" x14ac:dyDescent="0.35">
      <c r="A25" s="5">
        <v>11</v>
      </c>
      <c r="B25" s="2" t="s">
        <v>15</v>
      </c>
      <c r="C25" s="2" t="s">
        <v>16</v>
      </c>
      <c r="D25" s="2" t="s">
        <v>17</v>
      </c>
      <c r="E25" s="2" t="s">
        <v>44</v>
      </c>
      <c r="F25" s="2" t="s">
        <v>18</v>
      </c>
      <c r="G25" s="2" t="s">
        <v>52</v>
      </c>
      <c r="H25" s="10" t="s">
        <v>53</v>
      </c>
      <c r="I25" s="18"/>
    </row>
    <row r="26" spans="1:9" hidden="1" x14ac:dyDescent="0.35">
      <c r="A26" s="5">
        <v>11</v>
      </c>
      <c r="B26" s="2" t="s">
        <v>15</v>
      </c>
      <c r="C26" s="2" t="s">
        <v>16</v>
      </c>
      <c r="D26" s="2" t="s">
        <v>17</v>
      </c>
      <c r="E26" s="2" t="s">
        <v>44</v>
      </c>
      <c r="F26" s="2" t="s">
        <v>18</v>
      </c>
      <c r="G26" s="2" t="s">
        <v>54</v>
      </c>
      <c r="H26" s="10" t="s">
        <v>55</v>
      </c>
      <c r="I26" s="18"/>
    </row>
    <row r="27" spans="1:9" hidden="1" x14ac:dyDescent="0.35">
      <c r="A27" s="5">
        <v>11</v>
      </c>
      <c r="B27" s="2" t="s">
        <v>15</v>
      </c>
      <c r="C27" s="2" t="s">
        <v>16</v>
      </c>
      <c r="D27" s="2" t="s">
        <v>17</v>
      </c>
      <c r="E27" s="2" t="s">
        <v>44</v>
      </c>
      <c r="F27" s="2" t="s">
        <v>18</v>
      </c>
      <c r="G27" s="2" t="s">
        <v>56</v>
      </c>
      <c r="H27" s="10" t="s">
        <v>57</v>
      </c>
      <c r="I27" s="18"/>
    </row>
    <row r="28" spans="1:9" hidden="1" x14ac:dyDescent="0.35">
      <c r="A28" s="5">
        <v>11</v>
      </c>
      <c r="B28" s="2" t="s">
        <v>15</v>
      </c>
      <c r="C28" s="2" t="s">
        <v>16</v>
      </c>
      <c r="D28" s="2" t="s">
        <v>17</v>
      </c>
      <c r="E28" s="2" t="s">
        <v>60</v>
      </c>
      <c r="F28" s="2" t="s">
        <v>18</v>
      </c>
      <c r="G28" s="2" t="s">
        <v>17</v>
      </c>
      <c r="H28" s="1" t="s">
        <v>61</v>
      </c>
      <c r="I28" s="18"/>
    </row>
    <row r="29" spans="1:9" hidden="1" x14ac:dyDescent="0.35">
      <c r="A29" s="5">
        <v>11</v>
      </c>
      <c r="B29" s="2" t="s">
        <v>15</v>
      </c>
      <c r="C29" s="2" t="s">
        <v>16</v>
      </c>
      <c r="D29" s="2" t="s">
        <v>17</v>
      </c>
      <c r="E29" s="2" t="s">
        <v>44</v>
      </c>
      <c r="F29" s="2" t="s">
        <v>18</v>
      </c>
      <c r="G29" s="2" t="s">
        <v>62</v>
      </c>
      <c r="H29" s="1" t="s">
        <v>63</v>
      </c>
      <c r="I29" s="18"/>
    </row>
    <row r="30" spans="1:9" hidden="1" x14ac:dyDescent="0.35">
      <c r="A30" s="5">
        <v>11</v>
      </c>
      <c r="B30" s="2" t="s">
        <v>15</v>
      </c>
      <c r="C30" s="2" t="s">
        <v>16</v>
      </c>
      <c r="D30" s="2" t="s">
        <v>17</v>
      </c>
      <c r="E30" s="2" t="s">
        <v>44</v>
      </c>
      <c r="F30" s="2" t="s">
        <v>18</v>
      </c>
      <c r="G30" s="2" t="s">
        <v>62</v>
      </c>
      <c r="H30" s="1" t="s">
        <v>64</v>
      </c>
      <c r="I30" s="18"/>
    </row>
    <row r="31" spans="1:9" hidden="1" x14ac:dyDescent="0.35">
      <c r="A31" s="5">
        <v>11</v>
      </c>
      <c r="B31" s="2" t="s">
        <v>15</v>
      </c>
      <c r="C31" s="2" t="s">
        <v>16</v>
      </c>
      <c r="D31" s="2" t="s">
        <v>17</v>
      </c>
      <c r="E31" s="2" t="s">
        <v>44</v>
      </c>
      <c r="F31" s="2" t="s">
        <v>18</v>
      </c>
      <c r="G31" s="2" t="s">
        <v>46</v>
      </c>
      <c r="H31" s="1" t="s">
        <v>65</v>
      </c>
      <c r="I31" s="18"/>
    </row>
    <row r="32" spans="1:9" hidden="1" x14ac:dyDescent="0.35">
      <c r="A32" s="5">
        <v>11</v>
      </c>
      <c r="B32" s="2" t="s">
        <v>15</v>
      </c>
      <c r="C32" s="2" t="s">
        <v>16</v>
      </c>
      <c r="D32" s="2" t="s">
        <v>17</v>
      </c>
      <c r="E32" s="2" t="s">
        <v>44</v>
      </c>
      <c r="F32" s="2" t="s">
        <v>18</v>
      </c>
      <c r="G32" s="2" t="s">
        <v>48</v>
      </c>
      <c r="H32" s="1" t="s">
        <v>66</v>
      </c>
      <c r="I32" s="18"/>
    </row>
    <row r="33" spans="1:9" hidden="1" x14ac:dyDescent="0.35">
      <c r="A33" s="5">
        <v>11</v>
      </c>
      <c r="B33" s="2" t="s">
        <v>15</v>
      </c>
      <c r="C33" s="2" t="s">
        <v>16</v>
      </c>
      <c r="D33" s="2" t="s">
        <v>17</v>
      </c>
      <c r="E33" s="2" t="s">
        <v>44</v>
      </c>
      <c r="F33" s="2" t="s">
        <v>18</v>
      </c>
      <c r="G33" s="2" t="s">
        <v>50</v>
      </c>
      <c r="H33" s="1" t="s">
        <v>67</v>
      </c>
      <c r="I33" s="18"/>
    </row>
    <row r="34" spans="1:9" hidden="1" x14ac:dyDescent="0.35">
      <c r="A34" s="5">
        <v>11</v>
      </c>
      <c r="B34" s="2" t="s">
        <v>15</v>
      </c>
      <c r="C34" s="2" t="s">
        <v>16</v>
      </c>
      <c r="D34" s="2" t="s">
        <v>17</v>
      </c>
      <c r="E34" s="2" t="s">
        <v>44</v>
      </c>
      <c r="F34" s="2" t="s">
        <v>18</v>
      </c>
      <c r="G34" s="2" t="s">
        <v>68</v>
      </c>
      <c r="H34" s="1" t="s">
        <v>69</v>
      </c>
      <c r="I34" s="18"/>
    </row>
    <row r="35" spans="1:9" hidden="1" x14ac:dyDescent="0.35">
      <c r="A35" s="5">
        <v>11</v>
      </c>
      <c r="B35" s="2" t="s">
        <v>15</v>
      </c>
      <c r="C35" s="2" t="s">
        <v>16</v>
      </c>
      <c r="D35" s="2" t="s">
        <v>17</v>
      </c>
      <c r="E35" s="2" t="s">
        <v>44</v>
      </c>
      <c r="F35" s="2" t="s">
        <v>18</v>
      </c>
      <c r="G35" s="2" t="s">
        <v>52</v>
      </c>
      <c r="H35" s="1" t="s">
        <v>53</v>
      </c>
      <c r="I35" s="18"/>
    </row>
    <row r="36" spans="1:9" hidden="1" x14ac:dyDescent="0.35">
      <c r="A36" s="5">
        <v>11</v>
      </c>
      <c r="B36" s="2" t="s">
        <v>15</v>
      </c>
      <c r="C36" s="2" t="s">
        <v>16</v>
      </c>
      <c r="D36" s="2" t="s">
        <v>17</v>
      </c>
      <c r="E36" s="2" t="s">
        <v>44</v>
      </c>
      <c r="F36" s="2" t="s">
        <v>18</v>
      </c>
      <c r="G36" s="2" t="s">
        <v>54</v>
      </c>
      <c r="H36" s="1" t="s">
        <v>55</v>
      </c>
      <c r="I36" s="18"/>
    </row>
    <row r="37" spans="1:9" hidden="1" x14ac:dyDescent="0.35">
      <c r="A37" s="5">
        <v>11</v>
      </c>
      <c r="B37" s="2" t="s">
        <v>15</v>
      </c>
      <c r="C37" s="2" t="s">
        <v>16</v>
      </c>
      <c r="D37" s="2" t="s">
        <v>17</v>
      </c>
      <c r="E37" s="2" t="s">
        <v>44</v>
      </c>
      <c r="F37" s="2" t="s">
        <v>18</v>
      </c>
      <c r="G37" s="2" t="s">
        <v>56</v>
      </c>
      <c r="H37" s="1" t="s">
        <v>70</v>
      </c>
      <c r="I37" s="18"/>
    </row>
    <row r="38" spans="1:9" x14ac:dyDescent="0.35">
      <c r="A38" s="5">
        <v>11</v>
      </c>
      <c r="B38" s="2" t="s">
        <v>15</v>
      </c>
      <c r="C38" s="2" t="s">
        <v>16</v>
      </c>
      <c r="D38" s="2" t="s">
        <v>17</v>
      </c>
      <c r="E38" s="2" t="s">
        <v>23</v>
      </c>
      <c r="F38" s="2" t="s">
        <v>18</v>
      </c>
      <c r="G38" s="2" t="s">
        <v>24</v>
      </c>
      <c r="H38" s="1" t="s">
        <v>25</v>
      </c>
      <c r="I38" s="18">
        <v>52707</v>
      </c>
    </row>
    <row r="39" spans="1:9" x14ac:dyDescent="0.35">
      <c r="A39" s="5">
        <v>11</v>
      </c>
      <c r="B39" s="2" t="s">
        <v>15</v>
      </c>
      <c r="C39" s="2" t="s">
        <v>16</v>
      </c>
      <c r="D39" s="2" t="s">
        <v>17</v>
      </c>
      <c r="E39" s="2" t="s">
        <v>23</v>
      </c>
      <c r="F39" s="2" t="s">
        <v>18</v>
      </c>
      <c r="G39" s="2" t="s">
        <v>32</v>
      </c>
      <c r="H39" s="1" t="s">
        <v>33</v>
      </c>
      <c r="I39" s="18">
        <v>111</v>
      </c>
    </row>
    <row r="40" spans="1:9" hidden="1" x14ac:dyDescent="0.35">
      <c r="A40" s="5">
        <v>11</v>
      </c>
      <c r="B40" s="2" t="s">
        <v>15</v>
      </c>
      <c r="C40" s="2" t="s">
        <v>16</v>
      </c>
      <c r="D40" s="2" t="s">
        <v>17</v>
      </c>
      <c r="E40" s="2" t="s">
        <v>34</v>
      </c>
      <c r="F40" s="2" t="s">
        <v>18</v>
      </c>
      <c r="G40" s="2" t="s">
        <v>35</v>
      </c>
      <c r="H40" s="1" t="s">
        <v>36</v>
      </c>
      <c r="I40" s="18"/>
    </row>
    <row r="41" spans="1:9" hidden="1" x14ac:dyDescent="0.35">
      <c r="A41" s="5">
        <v>11</v>
      </c>
      <c r="B41" s="2" t="s">
        <v>15</v>
      </c>
      <c r="C41" s="2" t="s">
        <v>16</v>
      </c>
      <c r="D41" s="2" t="s">
        <v>17</v>
      </c>
      <c r="E41" s="2" t="s">
        <v>23</v>
      </c>
      <c r="F41" s="2" t="s">
        <v>18</v>
      </c>
      <c r="G41" s="2" t="s">
        <v>30</v>
      </c>
      <c r="H41" s="1" t="s">
        <v>31</v>
      </c>
      <c r="I41" s="18">
        <v>0</v>
      </c>
    </row>
    <row r="42" spans="1:9" hidden="1" x14ac:dyDescent="0.35">
      <c r="A42" s="5">
        <v>11</v>
      </c>
      <c r="B42" s="2" t="s">
        <v>15</v>
      </c>
      <c r="C42" s="2" t="s">
        <v>16</v>
      </c>
      <c r="D42" s="2" t="s">
        <v>17</v>
      </c>
      <c r="E42" s="2" t="s">
        <v>71</v>
      </c>
      <c r="F42" s="2" t="s">
        <v>18</v>
      </c>
      <c r="G42" s="2" t="s">
        <v>72</v>
      </c>
      <c r="H42" s="1" t="s">
        <v>73</v>
      </c>
      <c r="I42" s="18"/>
    </row>
    <row r="43" spans="1:9" hidden="1" x14ac:dyDescent="0.35">
      <c r="A43" s="5">
        <v>11</v>
      </c>
      <c r="B43" s="2" t="s">
        <v>15</v>
      </c>
      <c r="C43" s="2" t="s">
        <v>16</v>
      </c>
      <c r="D43" s="2" t="s">
        <v>17</v>
      </c>
      <c r="E43" s="2" t="s">
        <v>23</v>
      </c>
      <c r="F43" s="2" t="s">
        <v>18</v>
      </c>
      <c r="G43" s="2" t="s">
        <v>28</v>
      </c>
      <c r="H43" s="1" t="s">
        <v>29</v>
      </c>
      <c r="I43" s="18">
        <v>0</v>
      </c>
    </row>
    <row r="44" spans="1:9" x14ac:dyDescent="0.35">
      <c r="A44" s="5">
        <v>11</v>
      </c>
      <c r="B44" s="2" t="s">
        <v>15</v>
      </c>
      <c r="C44" s="2" t="s">
        <v>16</v>
      </c>
      <c r="D44" s="2" t="s">
        <v>17</v>
      </c>
      <c r="E44" s="2" t="s">
        <v>23</v>
      </c>
      <c r="F44" s="2" t="s">
        <v>18</v>
      </c>
      <c r="G44" s="2" t="s">
        <v>26</v>
      </c>
      <c r="H44" s="1" t="s">
        <v>27</v>
      </c>
      <c r="I44" s="18">
        <v>0</v>
      </c>
    </row>
    <row r="45" spans="1:9" x14ac:dyDescent="0.35">
      <c r="A45" s="5">
        <v>11</v>
      </c>
      <c r="B45" s="2" t="s">
        <v>15</v>
      </c>
      <c r="C45" s="2" t="s">
        <v>16</v>
      </c>
      <c r="D45" s="2" t="s">
        <v>17</v>
      </c>
      <c r="E45" s="2" t="s">
        <v>71</v>
      </c>
      <c r="F45" s="2" t="s">
        <v>18</v>
      </c>
      <c r="G45" s="2" t="s">
        <v>74</v>
      </c>
      <c r="H45" s="1" t="s">
        <v>75</v>
      </c>
      <c r="I45" s="18">
        <v>0</v>
      </c>
    </row>
    <row r="46" spans="1:9" x14ac:dyDescent="0.35">
      <c r="A46" s="5">
        <v>11</v>
      </c>
      <c r="B46" s="2" t="s">
        <v>15</v>
      </c>
      <c r="C46" s="2" t="s">
        <v>16</v>
      </c>
      <c r="D46" s="2" t="s">
        <v>17</v>
      </c>
      <c r="E46" s="2" t="s">
        <v>37</v>
      </c>
      <c r="F46" s="2" t="s">
        <v>18</v>
      </c>
      <c r="G46" s="2" t="s">
        <v>17</v>
      </c>
      <c r="H46" s="1" t="s">
        <v>76</v>
      </c>
      <c r="I46" s="18">
        <f>47104+109558+89420+40460+22365+39872</f>
        <v>348779</v>
      </c>
    </row>
    <row r="47" spans="1:9" hidden="1" x14ac:dyDescent="0.35">
      <c r="A47" s="5">
        <v>11</v>
      </c>
      <c r="B47" s="2" t="s">
        <v>15</v>
      </c>
      <c r="C47" s="2" t="s">
        <v>16</v>
      </c>
      <c r="D47" s="2" t="s">
        <v>17</v>
      </c>
      <c r="E47" s="2" t="s">
        <v>37</v>
      </c>
      <c r="F47" s="2" t="s">
        <v>18</v>
      </c>
      <c r="G47" s="2" t="s">
        <v>77</v>
      </c>
      <c r="H47" s="1" t="s">
        <v>78</v>
      </c>
      <c r="I47" s="18"/>
    </row>
    <row r="48" spans="1:9" hidden="1" x14ac:dyDescent="0.35">
      <c r="A48" s="5">
        <v>11</v>
      </c>
      <c r="B48" s="2" t="s">
        <v>15</v>
      </c>
      <c r="C48" s="2" t="s">
        <v>16</v>
      </c>
      <c r="D48" s="2" t="s">
        <v>17</v>
      </c>
      <c r="E48" s="2" t="s">
        <v>37</v>
      </c>
      <c r="F48" s="2" t="s">
        <v>18</v>
      </c>
      <c r="G48" s="2" t="s">
        <v>79</v>
      </c>
      <c r="H48" s="1" t="s">
        <v>80</v>
      </c>
      <c r="I48" s="18"/>
    </row>
    <row r="49" spans="1:14" hidden="1" x14ac:dyDescent="0.35">
      <c r="A49" s="5">
        <v>11</v>
      </c>
      <c r="B49" s="2" t="s">
        <v>15</v>
      </c>
      <c r="C49" s="2" t="s">
        <v>16</v>
      </c>
      <c r="D49" s="2" t="s">
        <v>17</v>
      </c>
      <c r="E49" s="2" t="s">
        <v>37</v>
      </c>
      <c r="F49" s="2" t="s">
        <v>18</v>
      </c>
      <c r="G49" s="2" t="s">
        <v>81</v>
      </c>
      <c r="H49" s="1" t="s">
        <v>82</v>
      </c>
      <c r="I49" s="18"/>
    </row>
    <row r="50" spans="1:14" x14ac:dyDescent="0.35">
      <c r="A50" s="5">
        <v>11</v>
      </c>
      <c r="B50" s="2" t="s">
        <v>15</v>
      </c>
      <c r="C50" s="2" t="s">
        <v>16</v>
      </c>
      <c r="D50" s="2" t="s">
        <v>17</v>
      </c>
      <c r="E50" s="2" t="s">
        <v>37</v>
      </c>
      <c r="F50" s="2" t="s">
        <v>18</v>
      </c>
      <c r="G50" s="2" t="s">
        <v>83</v>
      </c>
      <c r="H50" s="1" t="s">
        <v>84</v>
      </c>
      <c r="I50" s="18">
        <f>54400+22100+115090+19594+83861</f>
        <v>295045</v>
      </c>
    </row>
    <row r="51" spans="1:14" x14ac:dyDescent="0.35">
      <c r="A51" s="5">
        <v>11</v>
      </c>
      <c r="B51" s="2" t="s">
        <v>15</v>
      </c>
      <c r="C51" s="2" t="s">
        <v>16</v>
      </c>
      <c r="D51" s="2" t="s">
        <v>17</v>
      </c>
      <c r="E51" s="2" t="s">
        <v>37</v>
      </c>
      <c r="F51" s="2" t="s">
        <v>18</v>
      </c>
      <c r="G51" s="2" t="s">
        <v>83</v>
      </c>
      <c r="H51" s="1" t="s">
        <v>85</v>
      </c>
      <c r="I51" s="18">
        <v>0</v>
      </c>
    </row>
    <row r="52" spans="1:14" x14ac:dyDescent="0.35">
      <c r="A52" s="5">
        <v>11</v>
      </c>
      <c r="B52" s="2" t="s">
        <v>15</v>
      </c>
      <c r="C52" s="2" t="s">
        <v>16</v>
      </c>
      <c r="D52" s="2" t="s">
        <v>17</v>
      </c>
      <c r="E52" s="2" t="s">
        <v>37</v>
      </c>
      <c r="F52" s="2" t="s">
        <v>18</v>
      </c>
      <c r="G52" s="2" t="s">
        <v>17</v>
      </c>
      <c r="H52" s="1" t="s">
        <v>86</v>
      </c>
      <c r="I52" s="18">
        <v>74712</v>
      </c>
    </row>
    <row r="53" spans="1:14" hidden="1" x14ac:dyDescent="0.35">
      <c r="A53" s="5">
        <v>11</v>
      </c>
      <c r="B53" s="2" t="s">
        <v>15</v>
      </c>
      <c r="C53" s="2" t="s">
        <v>16</v>
      </c>
      <c r="D53" s="2" t="s">
        <v>17</v>
      </c>
      <c r="E53" s="2" t="s">
        <v>87</v>
      </c>
      <c r="F53" s="2" t="s">
        <v>18</v>
      </c>
      <c r="G53" s="2" t="s">
        <v>17</v>
      </c>
      <c r="H53" s="1" t="s">
        <v>88</v>
      </c>
      <c r="I53" s="18"/>
    </row>
    <row r="54" spans="1:14" x14ac:dyDescent="0.35">
      <c r="A54" s="5">
        <v>11</v>
      </c>
      <c r="B54" s="2" t="s">
        <v>15</v>
      </c>
      <c r="C54" s="2" t="s">
        <v>16</v>
      </c>
      <c r="D54" s="2" t="s">
        <v>17</v>
      </c>
      <c r="E54" s="2" t="s">
        <v>89</v>
      </c>
      <c r="F54" s="2" t="s">
        <v>18</v>
      </c>
      <c r="G54" s="2" t="s">
        <v>17</v>
      </c>
      <c r="H54" s="1" t="s">
        <v>90</v>
      </c>
      <c r="I54" s="18">
        <v>3187584</v>
      </c>
      <c r="J54" s="48" t="s">
        <v>314</v>
      </c>
      <c r="K54" s="48"/>
      <c r="L54" s="48"/>
      <c r="M54" s="48"/>
      <c r="N54" s="48"/>
    </row>
    <row r="55" spans="1:14" x14ac:dyDescent="0.35">
      <c r="A55" s="19" t="s">
        <v>91</v>
      </c>
      <c r="B55" s="20"/>
      <c r="C55" s="20"/>
      <c r="D55" s="20"/>
      <c r="E55" s="20"/>
      <c r="F55" s="20"/>
      <c r="G55" s="20"/>
      <c r="H55" s="19"/>
      <c r="I55" s="21">
        <f>SUM(I14:I54)</f>
        <v>4010091</v>
      </c>
    </row>
    <row r="56" spans="1:14" x14ac:dyDescent="0.35">
      <c r="A56" s="22"/>
      <c r="B56" s="23"/>
      <c r="C56" s="23"/>
      <c r="D56" s="23"/>
      <c r="E56" s="23"/>
      <c r="F56" s="23"/>
      <c r="G56" s="23"/>
      <c r="H56" s="22"/>
      <c r="I56" s="18"/>
    </row>
    <row r="57" spans="1:14" x14ac:dyDescent="0.35">
      <c r="A57" s="3" t="s">
        <v>92</v>
      </c>
      <c r="B57" s="17"/>
      <c r="C57" s="17"/>
      <c r="D57" s="17"/>
      <c r="E57" s="17"/>
      <c r="F57" s="17"/>
      <c r="G57" s="17"/>
      <c r="I57" s="18"/>
    </row>
    <row r="58" spans="1:14" x14ac:dyDescent="0.35">
      <c r="I58" s="18"/>
    </row>
    <row r="59" spans="1:14" x14ac:dyDescent="0.35">
      <c r="A59" s="5">
        <v>11</v>
      </c>
      <c r="B59" s="2" t="s">
        <v>15</v>
      </c>
      <c r="C59" s="2" t="s">
        <v>16</v>
      </c>
      <c r="D59" s="2" t="s">
        <v>93</v>
      </c>
      <c r="E59" s="2" t="s">
        <v>94</v>
      </c>
      <c r="F59" s="2" t="s">
        <v>95</v>
      </c>
      <c r="G59" s="2" t="s">
        <v>17</v>
      </c>
      <c r="H59" s="1" t="s">
        <v>96</v>
      </c>
      <c r="I59" s="18">
        <f>1534501-I183-I184-I188-I192-L202-I196</f>
        <v>963837</v>
      </c>
    </row>
    <row r="60" spans="1:14" x14ac:dyDescent="0.35">
      <c r="A60" s="5">
        <v>11</v>
      </c>
      <c r="B60" s="2" t="s">
        <v>15</v>
      </c>
      <c r="C60" s="2" t="s">
        <v>16</v>
      </c>
      <c r="D60" s="2" t="s">
        <v>93</v>
      </c>
      <c r="E60" s="2" t="s">
        <v>94</v>
      </c>
      <c r="F60" s="2" t="s">
        <v>97</v>
      </c>
      <c r="G60" s="2" t="s">
        <v>17</v>
      </c>
      <c r="H60" s="1" t="s">
        <v>98</v>
      </c>
      <c r="I60" s="18">
        <f>195000-K202</f>
        <v>130000</v>
      </c>
    </row>
    <row r="61" spans="1:14" x14ac:dyDescent="0.35">
      <c r="A61" s="5">
        <v>11</v>
      </c>
      <c r="B61" s="2" t="s">
        <v>15</v>
      </c>
      <c r="C61" s="2" t="s">
        <v>16</v>
      </c>
      <c r="D61" s="2" t="s">
        <v>99</v>
      </c>
      <c r="E61" s="2" t="s">
        <v>94</v>
      </c>
      <c r="F61" s="2" t="s">
        <v>100</v>
      </c>
      <c r="G61" s="2" t="s">
        <v>17</v>
      </c>
      <c r="H61" s="1" t="s">
        <v>101</v>
      </c>
      <c r="I61" s="18">
        <v>488410</v>
      </c>
    </row>
    <row r="62" spans="1:14" x14ac:dyDescent="0.35">
      <c r="A62" s="19" t="s">
        <v>102</v>
      </c>
      <c r="B62" s="20"/>
      <c r="C62" s="20"/>
      <c r="D62" s="20"/>
      <c r="E62" s="20"/>
      <c r="F62" s="20"/>
      <c r="G62" s="20"/>
      <c r="H62" s="24"/>
      <c r="I62" s="21">
        <f>SUM(I59:I61)</f>
        <v>1582247</v>
      </c>
    </row>
    <row r="63" spans="1:14" x14ac:dyDescent="0.35">
      <c r="I63" s="18"/>
    </row>
    <row r="64" spans="1:14" x14ac:dyDescent="0.35">
      <c r="A64" s="5">
        <v>11</v>
      </c>
      <c r="B64" s="2" t="s">
        <v>15</v>
      </c>
      <c r="C64" s="2" t="s">
        <v>16</v>
      </c>
      <c r="D64" s="2" t="s">
        <v>93</v>
      </c>
      <c r="E64" s="2" t="s">
        <v>103</v>
      </c>
      <c r="F64" s="2" t="s">
        <v>104</v>
      </c>
      <c r="G64" s="2" t="s">
        <v>17</v>
      </c>
      <c r="H64" s="1" t="s">
        <v>105</v>
      </c>
      <c r="I64" s="18">
        <f>(I59/I$62)*I$67</f>
        <v>19590.309710746806</v>
      </c>
    </row>
    <row r="65" spans="1:11" x14ac:dyDescent="0.35">
      <c r="A65" s="5">
        <v>11</v>
      </c>
      <c r="B65" s="2" t="s">
        <v>15</v>
      </c>
      <c r="C65" s="2" t="s">
        <v>16</v>
      </c>
      <c r="D65" s="2" t="s">
        <v>93</v>
      </c>
      <c r="E65" s="2" t="s">
        <v>103</v>
      </c>
      <c r="F65" s="2" t="s">
        <v>106</v>
      </c>
      <c r="G65" s="2" t="s">
        <v>17</v>
      </c>
      <c r="H65" s="1" t="s">
        <v>107</v>
      </c>
      <c r="I65" s="18">
        <f>(I60/I$62)*I$67</f>
        <v>2642.2935230719349</v>
      </c>
    </row>
    <row r="66" spans="1:11" x14ac:dyDescent="0.35">
      <c r="A66" s="5">
        <v>11</v>
      </c>
      <c r="B66" s="2" t="s">
        <v>15</v>
      </c>
      <c r="C66" s="2" t="s">
        <v>16</v>
      </c>
      <c r="D66" s="2" t="s">
        <v>99</v>
      </c>
      <c r="E66" s="2" t="s">
        <v>103</v>
      </c>
      <c r="F66" s="2" t="s">
        <v>108</v>
      </c>
      <c r="G66" s="2" t="s">
        <v>17</v>
      </c>
      <c r="H66" s="1" t="s">
        <v>109</v>
      </c>
      <c r="I66" s="18">
        <f>(I61/I$62)*I$67</f>
        <v>9927.0967661812592</v>
      </c>
    </row>
    <row r="67" spans="1:11" x14ac:dyDescent="0.35">
      <c r="A67" s="19" t="s">
        <v>110</v>
      </c>
      <c r="B67" s="20"/>
      <c r="C67" s="20"/>
      <c r="D67" s="20"/>
      <c r="E67" s="20"/>
      <c r="F67" s="20"/>
      <c r="G67" s="20"/>
      <c r="H67" s="24"/>
      <c r="I67" s="25">
        <v>32159.7</v>
      </c>
    </row>
    <row r="68" spans="1:11" x14ac:dyDescent="0.35">
      <c r="I68" s="18"/>
    </row>
    <row r="69" spans="1:11" x14ac:dyDescent="0.35">
      <c r="A69" s="5">
        <v>11</v>
      </c>
      <c r="B69" s="2" t="s">
        <v>15</v>
      </c>
      <c r="C69" s="2" t="s">
        <v>16</v>
      </c>
      <c r="D69" s="2" t="s">
        <v>93</v>
      </c>
      <c r="E69" s="2" t="s">
        <v>111</v>
      </c>
      <c r="F69" s="2" t="s">
        <v>104</v>
      </c>
      <c r="G69" s="2" t="s">
        <v>17</v>
      </c>
      <c r="H69" s="1" t="s">
        <v>112</v>
      </c>
      <c r="I69" s="26">
        <f>(I59/I$62)*I$72</f>
        <v>241298.27638611416</v>
      </c>
    </row>
    <row r="70" spans="1:11" x14ac:dyDescent="0.35">
      <c r="A70" s="5">
        <v>11</v>
      </c>
      <c r="B70" s="2" t="s">
        <v>15</v>
      </c>
      <c r="C70" s="2" t="s">
        <v>16</v>
      </c>
      <c r="D70" s="2" t="s">
        <v>93</v>
      </c>
      <c r="E70" s="2" t="s">
        <v>111</v>
      </c>
      <c r="F70" s="2" t="s">
        <v>106</v>
      </c>
      <c r="G70" s="2" t="s">
        <v>17</v>
      </c>
      <c r="H70" s="1" t="s">
        <v>113</v>
      </c>
      <c r="I70" s="26">
        <f>(I60/I$62)*I$72</f>
        <v>32545.727057785538</v>
      </c>
    </row>
    <row r="71" spans="1:11" x14ac:dyDescent="0.35">
      <c r="A71" s="5">
        <v>11</v>
      </c>
      <c r="B71" s="2" t="s">
        <v>15</v>
      </c>
      <c r="C71" s="2" t="s">
        <v>16</v>
      </c>
      <c r="D71" s="2" t="s">
        <v>99</v>
      </c>
      <c r="E71" s="2" t="s">
        <v>111</v>
      </c>
      <c r="F71" s="2" t="s">
        <v>108</v>
      </c>
      <c r="G71" s="2" t="s">
        <v>17</v>
      </c>
      <c r="H71" s="1" t="s">
        <v>114</v>
      </c>
      <c r="I71" s="26">
        <f>(I61/I$62)*I$72</f>
        <v>122274.29655610028</v>
      </c>
    </row>
    <row r="72" spans="1:11" x14ac:dyDescent="0.35">
      <c r="A72" s="19" t="s">
        <v>115</v>
      </c>
      <c r="B72" s="20"/>
      <c r="C72" s="20"/>
      <c r="D72" s="20"/>
      <c r="E72" s="20"/>
      <c r="F72" s="20"/>
      <c r="G72" s="20"/>
      <c r="H72" s="24"/>
      <c r="I72" s="25">
        <f>197172.25+198946.05</f>
        <v>396118.3</v>
      </c>
    </row>
    <row r="73" spans="1:11" x14ac:dyDescent="0.35">
      <c r="A73" s="27"/>
      <c r="B73" s="28"/>
      <c r="C73" s="28"/>
      <c r="D73" s="28"/>
      <c r="E73" s="28"/>
      <c r="F73" s="28"/>
      <c r="G73" s="28"/>
      <c r="H73" s="27"/>
      <c r="I73" s="18" t="s">
        <v>116</v>
      </c>
    </row>
    <row r="74" spans="1:11" x14ac:dyDescent="0.35">
      <c r="A74" s="5">
        <v>11</v>
      </c>
      <c r="B74" s="2" t="s">
        <v>15</v>
      </c>
      <c r="C74" s="2" t="s">
        <v>16</v>
      </c>
      <c r="D74" s="2" t="s">
        <v>93</v>
      </c>
      <c r="E74" s="2" t="s">
        <v>117</v>
      </c>
      <c r="F74" s="2" t="s">
        <v>95</v>
      </c>
      <c r="G74" s="2" t="s">
        <v>17</v>
      </c>
      <c r="H74" s="1" t="s">
        <v>118</v>
      </c>
      <c r="I74" s="18">
        <v>164450</v>
      </c>
      <c r="K74" s="38">
        <f>32/41</f>
        <v>0.78048780487804881</v>
      </c>
    </row>
    <row r="75" spans="1:11" x14ac:dyDescent="0.35">
      <c r="A75" s="5">
        <v>11</v>
      </c>
      <c r="B75" s="2" t="s">
        <v>15</v>
      </c>
      <c r="C75" s="2" t="s">
        <v>16</v>
      </c>
      <c r="D75" s="2" t="s">
        <v>99</v>
      </c>
      <c r="E75" s="2" t="s">
        <v>117</v>
      </c>
      <c r="F75" s="2" t="s">
        <v>119</v>
      </c>
      <c r="G75" s="2" t="s">
        <v>17</v>
      </c>
      <c r="H75" s="1" t="s">
        <v>120</v>
      </c>
      <c r="I75" s="18">
        <v>46252</v>
      </c>
      <c r="J75" s="49"/>
      <c r="K75" s="38">
        <f>9/41</f>
        <v>0.21951219512195122</v>
      </c>
    </row>
    <row r="76" spans="1:11" x14ac:dyDescent="0.35">
      <c r="A76" s="5">
        <v>11</v>
      </c>
      <c r="B76" s="2" t="s">
        <v>15</v>
      </c>
      <c r="C76" s="2" t="s">
        <v>16</v>
      </c>
      <c r="D76" s="2" t="s">
        <v>93</v>
      </c>
      <c r="E76" s="2" t="s">
        <v>121</v>
      </c>
      <c r="F76" s="2" t="s">
        <v>95</v>
      </c>
      <c r="G76" s="2" t="s">
        <v>17</v>
      </c>
      <c r="H76" s="1" t="s">
        <v>122</v>
      </c>
      <c r="I76" s="18"/>
    </row>
    <row r="77" spans="1:11" x14ac:dyDescent="0.35">
      <c r="A77" s="5">
        <v>11</v>
      </c>
      <c r="B77" s="2" t="s">
        <v>15</v>
      </c>
      <c r="C77" s="2" t="s">
        <v>16</v>
      </c>
      <c r="D77" s="2" t="s">
        <v>99</v>
      </c>
      <c r="E77" s="2" t="s">
        <v>123</v>
      </c>
      <c r="F77" s="2" t="s">
        <v>119</v>
      </c>
      <c r="G77" s="2" t="s">
        <v>17</v>
      </c>
      <c r="H77" s="1" t="s">
        <v>124</v>
      </c>
      <c r="I77" s="18"/>
    </row>
    <row r="78" spans="1:11" x14ac:dyDescent="0.35">
      <c r="A78" s="5">
        <v>11</v>
      </c>
      <c r="B78" s="2" t="s">
        <v>15</v>
      </c>
      <c r="C78" s="2" t="s">
        <v>16</v>
      </c>
      <c r="D78" s="2" t="s">
        <v>99</v>
      </c>
      <c r="E78" s="2" t="s">
        <v>123</v>
      </c>
      <c r="F78" s="2" t="s">
        <v>119</v>
      </c>
      <c r="G78" s="2" t="s">
        <v>17</v>
      </c>
      <c r="H78" s="1" t="s">
        <v>125</v>
      </c>
      <c r="I78" s="18"/>
    </row>
    <row r="79" spans="1:11" x14ac:dyDescent="0.35">
      <c r="A79" s="19" t="s">
        <v>126</v>
      </c>
      <c r="B79" s="20"/>
      <c r="C79" s="20"/>
      <c r="D79" s="20"/>
      <c r="E79" s="20"/>
      <c r="F79" s="20"/>
      <c r="G79" s="20"/>
      <c r="H79" s="24"/>
      <c r="I79" s="25">
        <f>SUM(I74:I78)</f>
        <v>210702</v>
      </c>
    </row>
    <row r="80" spans="1:11" x14ac:dyDescent="0.35">
      <c r="A80" s="22"/>
      <c r="B80" s="23"/>
      <c r="C80" s="23"/>
      <c r="D80" s="23"/>
      <c r="E80" s="23"/>
      <c r="F80" s="23"/>
      <c r="G80" s="23"/>
      <c r="H80" s="27"/>
      <c r="I80" s="26"/>
    </row>
    <row r="81" spans="1:9" x14ac:dyDescent="0.35">
      <c r="A81" s="5">
        <v>11</v>
      </c>
      <c r="B81" s="2" t="s">
        <v>15</v>
      </c>
      <c r="C81" s="2" t="s">
        <v>16</v>
      </c>
      <c r="D81" s="2" t="s">
        <v>93</v>
      </c>
      <c r="E81" s="2" t="s">
        <v>127</v>
      </c>
      <c r="F81" s="2" t="s">
        <v>119</v>
      </c>
      <c r="G81" s="2" t="s">
        <v>17</v>
      </c>
      <c r="H81" s="1" t="s">
        <v>128</v>
      </c>
      <c r="I81" s="18">
        <f>17743</f>
        <v>17743</v>
      </c>
    </row>
    <row r="82" spans="1:9" x14ac:dyDescent="0.35">
      <c r="A82" s="5">
        <v>11</v>
      </c>
      <c r="B82" s="2" t="s">
        <v>15</v>
      </c>
      <c r="C82" s="2" t="s">
        <v>16</v>
      </c>
      <c r="D82" s="2" t="s">
        <v>93</v>
      </c>
      <c r="E82" s="2" t="s">
        <v>129</v>
      </c>
      <c r="F82" s="2" t="s">
        <v>95</v>
      </c>
      <c r="G82" s="2" t="s">
        <v>35</v>
      </c>
      <c r="H82" s="1" t="s">
        <v>130</v>
      </c>
      <c r="I82" s="18">
        <v>0</v>
      </c>
    </row>
    <row r="83" spans="1:9" x14ac:dyDescent="0.35">
      <c r="A83" s="5">
        <v>11</v>
      </c>
      <c r="B83" s="2" t="s">
        <v>15</v>
      </c>
      <c r="C83" s="2" t="s">
        <v>16</v>
      </c>
      <c r="D83" s="2" t="s">
        <v>131</v>
      </c>
      <c r="E83" s="2" t="s">
        <v>129</v>
      </c>
      <c r="F83" s="2" t="s">
        <v>119</v>
      </c>
      <c r="G83" s="2" t="s">
        <v>35</v>
      </c>
      <c r="H83" s="1" t="s">
        <v>132</v>
      </c>
      <c r="I83" s="18">
        <v>0</v>
      </c>
    </row>
    <row r="84" spans="1:9" x14ac:dyDescent="0.35">
      <c r="A84" s="19" t="s">
        <v>133</v>
      </c>
      <c r="B84" s="20"/>
      <c r="C84" s="20"/>
      <c r="D84" s="20"/>
      <c r="E84" s="20"/>
      <c r="F84" s="20"/>
      <c r="G84" s="20"/>
      <c r="H84" s="24"/>
      <c r="I84" s="25">
        <f>I83+I82+I81+I79+I72+I67</f>
        <v>656723</v>
      </c>
    </row>
    <row r="85" spans="1:9" x14ac:dyDescent="0.35">
      <c r="H85" s="1" t="s">
        <v>134</v>
      </c>
      <c r="I85" s="29">
        <f>I84/I62</f>
        <v>0.41505719397793139</v>
      </c>
    </row>
    <row r="86" spans="1:9" x14ac:dyDescent="0.35">
      <c r="A86" s="19" t="s">
        <v>135</v>
      </c>
      <c r="B86" s="20"/>
      <c r="C86" s="20"/>
      <c r="D86" s="20"/>
      <c r="E86" s="20"/>
      <c r="F86" s="20"/>
      <c r="G86" s="20"/>
      <c r="H86" s="19"/>
      <c r="I86" s="21">
        <f>(I62+I84)</f>
        <v>2238970</v>
      </c>
    </row>
    <row r="87" spans="1:9" x14ac:dyDescent="0.35">
      <c r="H87" s="1" t="s">
        <v>136</v>
      </c>
      <c r="I87" s="18"/>
    </row>
    <row r="88" spans="1:9" x14ac:dyDescent="0.35">
      <c r="I88" s="18" t="s">
        <v>116</v>
      </c>
    </row>
    <row r="89" spans="1:9" x14ac:dyDescent="0.35">
      <c r="A89" s="5">
        <v>11</v>
      </c>
      <c r="B89" s="2" t="s">
        <v>15</v>
      </c>
      <c r="C89" s="2" t="s">
        <v>16</v>
      </c>
      <c r="D89" s="2" t="s">
        <v>137</v>
      </c>
      <c r="E89" s="2" t="s">
        <v>138</v>
      </c>
      <c r="F89" s="2" t="s">
        <v>18</v>
      </c>
      <c r="G89" s="2" t="s">
        <v>17</v>
      </c>
      <c r="H89" s="1" t="s">
        <v>139</v>
      </c>
      <c r="I89" s="18">
        <v>375</v>
      </c>
    </row>
    <row r="90" spans="1:9" x14ac:dyDescent="0.35">
      <c r="A90" s="5">
        <v>11</v>
      </c>
      <c r="B90" s="2" t="s">
        <v>15</v>
      </c>
      <c r="C90" s="2" t="s">
        <v>16</v>
      </c>
      <c r="D90" s="2" t="s">
        <v>140</v>
      </c>
      <c r="E90" s="2" t="s">
        <v>141</v>
      </c>
      <c r="F90" s="2" t="s">
        <v>18</v>
      </c>
      <c r="G90" s="2" t="s">
        <v>17</v>
      </c>
      <c r="H90" s="1" t="s">
        <v>317</v>
      </c>
      <c r="I90" s="18">
        <f>79704-I193</f>
        <v>69702</v>
      </c>
    </row>
    <row r="91" spans="1:9" x14ac:dyDescent="0.35">
      <c r="A91" s="5">
        <v>11</v>
      </c>
      <c r="B91" s="2" t="s">
        <v>15</v>
      </c>
      <c r="C91" s="2" t="s">
        <v>16</v>
      </c>
      <c r="D91" s="2" t="s">
        <v>140</v>
      </c>
      <c r="E91" s="2" t="s">
        <v>141</v>
      </c>
      <c r="F91" s="2" t="s">
        <v>18</v>
      </c>
      <c r="G91" s="2" t="s">
        <v>52</v>
      </c>
      <c r="H91" s="1" t="s">
        <v>318</v>
      </c>
      <c r="I91" s="18">
        <v>99893</v>
      </c>
    </row>
    <row r="92" spans="1:9" x14ac:dyDescent="0.35">
      <c r="A92" s="5">
        <v>11</v>
      </c>
      <c r="B92" s="2" t="s">
        <v>261</v>
      </c>
      <c r="C92" s="2" t="s">
        <v>16</v>
      </c>
      <c r="D92" s="2" t="s">
        <v>140</v>
      </c>
      <c r="E92" s="2" t="s">
        <v>142</v>
      </c>
      <c r="F92" s="2" t="s">
        <v>18</v>
      </c>
      <c r="G92" s="2" t="s">
        <v>52</v>
      </c>
      <c r="H92" s="1" t="s">
        <v>322</v>
      </c>
      <c r="I92" s="18">
        <v>24019</v>
      </c>
    </row>
    <row r="93" spans="1:9" x14ac:dyDescent="0.35">
      <c r="A93" s="5">
        <v>11</v>
      </c>
      <c r="B93" s="2" t="s">
        <v>261</v>
      </c>
      <c r="C93" s="2" t="s">
        <v>16</v>
      </c>
      <c r="D93" s="2" t="s">
        <v>140</v>
      </c>
      <c r="E93" s="2" t="s">
        <v>142</v>
      </c>
      <c r="F93" s="2" t="s">
        <v>18</v>
      </c>
      <c r="G93" s="2" t="s">
        <v>52</v>
      </c>
      <c r="H93" s="1" t="s">
        <v>319</v>
      </c>
      <c r="I93" s="18">
        <v>10000</v>
      </c>
    </row>
    <row r="94" spans="1:9" x14ac:dyDescent="0.35">
      <c r="A94" s="5">
        <v>11</v>
      </c>
      <c r="B94" s="2" t="s">
        <v>261</v>
      </c>
      <c r="C94" s="2" t="s">
        <v>16</v>
      </c>
      <c r="D94" s="2" t="s">
        <v>140</v>
      </c>
      <c r="E94" s="2" t="s">
        <v>142</v>
      </c>
      <c r="F94" s="2" t="s">
        <v>18</v>
      </c>
      <c r="G94" s="2" t="s">
        <v>52</v>
      </c>
      <c r="H94" s="1" t="s">
        <v>320</v>
      </c>
      <c r="I94" s="18">
        <f>440477-I198</f>
        <v>97299</v>
      </c>
    </row>
    <row r="95" spans="1:9" x14ac:dyDescent="0.35">
      <c r="A95" s="5">
        <v>11</v>
      </c>
      <c r="B95" s="2" t="s">
        <v>15</v>
      </c>
      <c r="C95" s="2" t="s">
        <v>16</v>
      </c>
      <c r="D95" s="2" t="s">
        <v>143</v>
      </c>
      <c r="E95" s="2" t="s">
        <v>144</v>
      </c>
      <c r="F95" s="2" t="s">
        <v>18</v>
      </c>
      <c r="G95" s="2" t="s">
        <v>17</v>
      </c>
      <c r="H95" s="1" t="s">
        <v>145</v>
      </c>
      <c r="I95" s="18">
        <v>0</v>
      </c>
    </row>
    <row r="96" spans="1:9" x14ac:dyDescent="0.35">
      <c r="A96" s="5">
        <v>11</v>
      </c>
      <c r="B96" s="2" t="s">
        <v>15</v>
      </c>
      <c r="C96" s="2" t="s">
        <v>16</v>
      </c>
      <c r="D96" s="2" t="s">
        <v>137</v>
      </c>
      <c r="E96" s="2" t="s">
        <v>146</v>
      </c>
      <c r="F96" s="2" t="s">
        <v>18</v>
      </c>
      <c r="G96" s="2" t="s">
        <v>17</v>
      </c>
      <c r="H96" s="1" t="s">
        <v>147</v>
      </c>
      <c r="I96" s="18">
        <v>18014</v>
      </c>
    </row>
    <row r="97" spans="1:9" x14ac:dyDescent="0.35">
      <c r="A97" s="5">
        <v>11</v>
      </c>
      <c r="B97" s="2" t="s">
        <v>15</v>
      </c>
      <c r="C97" s="2" t="s">
        <v>16</v>
      </c>
      <c r="D97" s="2" t="s">
        <v>137</v>
      </c>
      <c r="E97" s="2" t="s">
        <v>148</v>
      </c>
      <c r="F97" s="2" t="s">
        <v>18</v>
      </c>
      <c r="G97" s="2" t="s">
        <v>17</v>
      </c>
      <c r="H97" s="1" t="s">
        <v>149</v>
      </c>
      <c r="I97" s="18">
        <v>2942</v>
      </c>
    </row>
    <row r="98" spans="1:9" x14ac:dyDescent="0.35">
      <c r="A98" s="5">
        <v>11</v>
      </c>
      <c r="B98" s="2" t="s">
        <v>15</v>
      </c>
      <c r="C98" s="2" t="s">
        <v>16</v>
      </c>
      <c r="D98" s="2" t="s">
        <v>137</v>
      </c>
      <c r="E98" s="2" t="s">
        <v>150</v>
      </c>
      <c r="F98" s="2" t="s">
        <v>18</v>
      </c>
      <c r="G98" s="2" t="s">
        <v>17</v>
      </c>
      <c r="H98" s="1" t="s">
        <v>151</v>
      </c>
      <c r="I98" s="18">
        <v>634</v>
      </c>
    </row>
    <row r="99" spans="1:9" x14ac:dyDescent="0.35">
      <c r="A99" s="5">
        <v>11</v>
      </c>
      <c r="B99" s="2" t="s">
        <v>15</v>
      </c>
      <c r="C99" s="2" t="s">
        <v>16</v>
      </c>
      <c r="D99" s="2" t="s">
        <v>152</v>
      </c>
      <c r="E99" s="2" t="s">
        <v>150</v>
      </c>
      <c r="F99" s="2" t="s">
        <v>18</v>
      </c>
      <c r="G99" s="2" t="s">
        <v>17</v>
      </c>
      <c r="H99" s="1" t="s">
        <v>321</v>
      </c>
      <c r="I99" s="18">
        <f>45036-I195</f>
        <v>33938</v>
      </c>
    </row>
    <row r="100" spans="1:9" x14ac:dyDescent="0.35">
      <c r="A100" s="19" t="s">
        <v>153</v>
      </c>
      <c r="B100" s="20"/>
      <c r="C100" s="20"/>
      <c r="D100" s="20"/>
      <c r="E100" s="20"/>
      <c r="F100" s="20"/>
      <c r="G100" s="20"/>
      <c r="H100" s="19"/>
      <c r="I100" s="25">
        <f>SUM(I89:I99)</f>
        <v>356816</v>
      </c>
    </row>
    <row r="101" spans="1:9" x14ac:dyDescent="0.35">
      <c r="I101" s="18" t="s">
        <v>116</v>
      </c>
    </row>
    <row r="102" spans="1:9" x14ac:dyDescent="0.35">
      <c r="A102" s="5">
        <v>11</v>
      </c>
      <c r="B102" s="2" t="s">
        <v>15</v>
      </c>
      <c r="C102" s="2" t="s">
        <v>16</v>
      </c>
      <c r="D102" s="2" t="s">
        <v>154</v>
      </c>
      <c r="E102" s="2" t="s">
        <v>155</v>
      </c>
      <c r="F102" s="2" t="s">
        <v>18</v>
      </c>
      <c r="G102" s="2" t="s">
        <v>17</v>
      </c>
      <c r="H102" s="1" t="s">
        <v>156</v>
      </c>
      <c r="I102" s="18">
        <v>751</v>
      </c>
    </row>
    <row r="103" spans="1:9" x14ac:dyDescent="0.35">
      <c r="A103" s="5">
        <v>11</v>
      </c>
      <c r="B103" s="2" t="s">
        <v>15</v>
      </c>
      <c r="C103" s="2" t="s">
        <v>16</v>
      </c>
      <c r="D103" s="2" t="s">
        <v>154</v>
      </c>
      <c r="E103" s="2" t="s">
        <v>157</v>
      </c>
      <c r="F103" s="2" t="s">
        <v>18</v>
      </c>
      <c r="G103" s="2" t="s">
        <v>17</v>
      </c>
      <c r="H103" s="1" t="s">
        <v>158</v>
      </c>
      <c r="I103" s="18">
        <v>158518</v>
      </c>
    </row>
    <row r="104" spans="1:9" x14ac:dyDescent="0.35">
      <c r="A104" s="5">
        <v>11</v>
      </c>
      <c r="B104" s="2" t="s">
        <v>15</v>
      </c>
      <c r="C104" s="2" t="s">
        <v>16</v>
      </c>
      <c r="D104" s="2" t="s">
        <v>154</v>
      </c>
      <c r="E104" s="2" t="s">
        <v>159</v>
      </c>
      <c r="F104" s="2" t="s">
        <v>18</v>
      </c>
      <c r="G104" s="2" t="s">
        <v>17</v>
      </c>
      <c r="H104" s="1" t="s">
        <v>160</v>
      </c>
      <c r="I104" s="18">
        <v>37905</v>
      </c>
    </row>
    <row r="105" spans="1:9" x14ac:dyDescent="0.35">
      <c r="A105" s="19" t="s">
        <v>161</v>
      </c>
      <c r="B105" s="20"/>
      <c r="C105" s="20"/>
      <c r="D105" s="20"/>
      <c r="E105" s="20"/>
      <c r="F105" s="20"/>
      <c r="G105" s="20"/>
      <c r="H105" s="19"/>
      <c r="I105" s="25">
        <f>SUM(I102:I104)</f>
        <v>197174</v>
      </c>
    </row>
    <row r="106" spans="1:9" x14ac:dyDescent="0.35">
      <c r="I106" s="18"/>
    </row>
    <row r="107" spans="1:9" x14ac:dyDescent="0.35">
      <c r="A107" s="5">
        <v>11</v>
      </c>
      <c r="B107" s="2" t="s">
        <v>15</v>
      </c>
      <c r="C107" s="2" t="s">
        <v>16</v>
      </c>
      <c r="D107" s="2" t="s">
        <v>162</v>
      </c>
      <c r="E107" s="2" t="s">
        <v>163</v>
      </c>
      <c r="F107" s="2" t="s">
        <v>18</v>
      </c>
      <c r="G107" s="2" t="s">
        <v>17</v>
      </c>
      <c r="H107" s="1" t="s">
        <v>164</v>
      </c>
      <c r="I107" s="18">
        <v>20000</v>
      </c>
    </row>
    <row r="108" spans="1:9" x14ac:dyDescent="0.35">
      <c r="A108" s="5">
        <v>11</v>
      </c>
      <c r="B108" s="2" t="s">
        <v>15</v>
      </c>
      <c r="C108" s="2" t="s">
        <v>16</v>
      </c>
      <c r="D108" s="2" t="s">
        <v>152</v>
      </c>
      <c r="E108" s="2" t="s">
        <v>165</v>
      </c>
      <c r="F108" s="2" t="s">
        <v>18</v>
      </c>
      <c r="G108" s="2" t="s">
        <v>17</v>
      </c>
      <c r="H108" s="1" t="s">
        <v>166</v>
      </c>
      <c r="I108" s="18">
        <v>13592</v>
      </c>
    </row>
    <row r="109" spans="1:9" x14ac:dyDescent="0.35">
      <c r="A109" s="5">
        <v>11</v>
      </c>
      <c r="B109" s="2" t="s">
        <v>15</v>
      </c>
      <c r="C109" s="2" t="s">
        <v>16</v>
      </c>
      <c r="D109" s="2" t="s">
        <v>152</v>
      </c>
      <c r="E109" s="2" t="s">
        <v>167</v>
      </c>
      <c r="F109" s="2" t="s">
        <v>18</v>
      </c>
      <c r="G109" s="2" t="s">
        <v>17</v>
      </c>
      <c r="H109" s="1" t="s">
        <v>168</v>
      </c>
      <c r="I109" s="18">
        <v>5883</v>
      </c>
    </row>
    <row r="110" spans="1:9" x14ac:dyDescent="0.35">
      <c r="A110" s="5">
        <v>11</v>
      </c>
      <c r="B110" s="2" t="s">
        <v>15</v>
      </c>
      <c r="C110" s="2" t="s">
        <v>16</v>
      </c>
      <c r="D110" s="2" t="s">
        <v>152</v>
      </c>
      <c r="E110" s="2" t="s">
        <v>169</v>
      </c>
      <c r="F110" s="2" t="s">
        <v>18</v>
      </c>
      <c r="G110" s="2" t="s">
        <v>17</v>
      </c>
      <c r="H110" s="1" t="s">
        <v>170</v>
      </c>
      <c r="I110" s="18">
        <v>9459</v>
      </c>
    </row>
    <row r="111" spans="1:9" x14ac:dyDescent="0.35">
      <c r="A111" s="5">
        <v>11</v>
      </c>
      <c r="B111" s="2" t="s">
        <v>15</v>
      </c>
      <c r="C111" s="2" t="s">
        <v>16</v>
      </c>
      <c r="D111" s="2" t="s">
        <v>137</v>
      </c>
      <c r="E111" s="2" t="s">
        <v>171</v>
      </c>
      <c r="F111" s="2" t="s">
        <v>18</v>
      </c>
      <c r="G111" s="2" t="s">
        <v>17</v>
      </c>
      <c r="H111" s="1" t="s">
        <v>172</v>
      </c>
      <c r="I111" s="18">
        <v>12608</v>
      </c>
    </row>
    <row r="112" spans="1:9" x14ac:dyDescent="0.35">
      <c r="A112" s="5">
        <v>11</v>
      </c>
      <c r="B112" s="2" t="s">
        <v>15</v>
      </c>
      <c r="C112" s="2" t="s">
        <v>16</v>
      </c>
      <c r="D112" s="2" t="s">
        <v>137</v>
      </c>
      <c r="E112" s="2" t="s">
        <v>173</v>
      </c>
      <c r="F112" s="2" t="s">
        <v>18</v>
      </c>
      <c r="G112" s="2" t="s">
        <v>17</v>
      </c>
      <c r="H112" s="1" t="s">
        <v>174</v>
      </c>
      <c r="I112" s="18">
        <v>1500</v>
      </c>
    </row>
    <row r="113" spans="1:9" x14ac:dyDescent="0.35">
      <c r="A113" s="5">
        <v>11</v>
      </c>
      <c r="B113" s="2" t="s">
        <v>15</v>
      </c>
      <c r="C113" s="2" t="s">
        <v>16</v>
      </c>
      <c r="D113" s="2" t="s">
        <v>137</v>
      </c>
      <c r="E113" s="2" t="s">
        <v>175</v>
      </c>
      <c r="F113" s="2" t="s">
        <v>18</v>
      </c>
      <c r="G113" s="2" t="s">
        <v>17</v>
      </c>
      <c r="H113" s="1" t="s">
        <v>176</v>
      </c>
      <c r="I113" s="18">
        <v>0</v>
      </c>
    </row>
    <row r="114" spans="1:9" x14ac:dyDescent="0.35">
      <c r="A114" s="5">
        <v>11</v>
      </c>
      <c r="B114" s="2" t="s">
        <v>15</v>
      </c>
      <c r="C114" s="2" t="s">
        <v>16</v>
      </c>
      <c r="D114" s="2" t="s">
        <v>140</v>
      </c>
      <c r="E114" s="2" t="s">
        <v>177</v>
      </c>
      <c r="F114" s="2" t="s">
        <v>18</v>
      </c>
      <c r="G114" s="2" t="s">
        <v>17</v>
      </c>
      <c r="H114" s="1" t="s">
        <v>323</v>
      </c>
      <c r="I114" s="18">
        <v>39083</v>
      </c>
    </row>
    <row r="115" spans="1:9" hidden="1" x14ac:dyDescent="0.35">
      <c r="A115" s="5">
        <v>11</v>
      </c>
      <c r="B115" s="2" t="s">
        <v>15</v>
      </c>
      <c r="C115" s="2" t="s">
        <v>16</v>
      </c>
      <c r="D115" s="2" t="s">
        <v>140</v>
      </c>
      <c r="E115" s="2" t="s">
        <v>178</v>
      </c>
      <c r="F115" s="2" t="s">
        <v>18</v>
      </c>
      <c r="G115" s="2" t="s">
        <v>17</v>
      </c>
      <c r="H115" s="1" t="s">
        <v>179</v>
      </c>
      <c r="I115" s="18"/>
    </row>
    <row r="116" spans="1:9" hidden="1" x14ac:dyDescent="0.35">
      <c r="A116" s="5">
        <v>11</v>
      </c>
      <c r="B116" s="2" t="s">
        <v>15</v>
      </c>
      <c r="C116" s="2" t="s">
        <v>16</v>
      </c>
      <c r="D116" s="2" t="s">
        <v>140</v>
      </c>
      <c r="E116" s="2" t="s">
        <v>180</v>
      </c>
      <c r="F116" s="2" t="s">
        <v>18</v>
      </c>
      <c r="G116" s="2" t="s">
        <v>56</v>
      </c>
      <c r="H116" s="1" t="s">
        <v>181</v>
      </c>
      <c r="I116" s="18"/>
    </row>
    <row r="117" spans="1:9" hidden="1" x14ac:dyDescent="0.35">
      <c r="A117" s="5">
        <v>11</v>
      </c>
      <c r="B117" s="2" t="s">
        <v>15</v>
      </c>
      <c r="C117" s="2" t="s">
        <v>16</v>
      </c>
      <c r="D117" s="2" t="s">
        <v>140</v>
      </c>
      <c r="E117" s="2" t="s">
        <v>182</v>
      </c>
      <c r="F117" s="2" t="s">
        <v>18</v>
      </c>
      <c r="G117" s="2" t="s">
        <v>17</v>
      </c>
      <c r="H117" s="1" t="s">
        <v>183</v>
      </c>
      <c r="I117" s="18"/>
    </row>
    <row r="118" spans="1:9" hidden="1" x14ac:dyDescent="0.35">
      <c r="A118" s="5">
        <v>11</v>
      </c>
      <c r="B118" s="2" t="s">
        <v>15</v>
      </c>
      <c r="C118" s="2" t="s">
        <v>16</v>
      </c>
      <c r="D118" s="2" t="s">
        <v>99</v>
      </c>
      <c r="E118" s="2" t="s">
        <v>184</v>
      </c>
      <c r="F118" s="2" t="s">
        <v>18</v>
      </c>
      <c r="G118" s="2" t="s">
        <v>17</v>
      </c>
      <c r="H118" s="1" t="s">
        <v>185</v>
      </c>
      <c r="I118" s="18"/>
    </row>
    <row r="119" spans="1:9" x14ac:dyDescent="0.35">
      <c r="A119" s="5">
        <v>11</v>
      </c>
      <c r="B119" s="2" t="s">
        <v>15</v>
      </c>
      <c r="C119" s="2" t="s">
        <v>16</v>
      </c>
      <c r="D119" s="2" t="s">
        <v>152</v>
      </c>
      <c r="E119" s="2" t="s">
        <v>184</v>
      </c>
      <c r="F119" s="2" t="s">
        <v>18</v>
      </c>
      <c r="G119" s="2" t="s">
        <v>17</v>
      </c>
      <c r="H119" s="10" t="s">
        <v>186</v>
      </c>
      <c r="I119" s="18">
        <v>476000</v>
      </c>
    </row>
    <row r="120" spans="1:9" x14ac:dyDescent="0.35">
      <c r="A120" s="5">
        <v>11</v>
      </c>
      <c r="B120" s="2" t="s">
        <v>15</v>
      </c>
      <c r="C120" s="2" t="s">
        <v>16</v>
      </c>
      <c r="D120" s="2" t="s">
        <v>187</v>
      </c>
      <c r="E120" s="30" t="s">
        <v>188</v>
      </c>
      <c r="F120" s="2" t="s">
        <v>18</v>
      </c>
      <c r="G120" s="2" t="s">
        <v>17</v>
      </c>
      <c r="H120" s="1" t="s">
        <v>189</v>
      </c>
      <c r="I120" s="18">
        <v>10508</v>
      </c>
    </row>
    <row r="121" spans="1:9" x14ac:dyDescent="0.35">
      <c r="A121" s="5">
        <v>11</v>
      </c>
      <c r="B121" s="2" t="s">
        <v>15</v>
      </c>
      <c r="C121" s="2" t="s">
        <v>16</v>
      </c>
      <c r="D121" s="2" t="s">
        <v>56</v>
      </c>
      <c r="E121" s="2" t="s">
        <v>188</v>
      </c>
      <c r="F121" s="2" t="s">
        <v>18</v>
      </c>
      <c r="G121" s="2" t="s">
        <v>17</v>
      </c>
      <c r="H121" s="1" t="s">
        <v>190</v>
      </c>
      <c r="I121" s="18">
        <v>117249</v>
      </c>
    </row>
    <row r="122" spans="1:9" x14ac:dyDescent="0.35">
      <c r="A122" s="5">
        <v>11</v>
      </c>
      <c r="B122" s="2" t="s">
        <v>15</v>
      </c>
      <c r="C122" s="2" t="s">
        <v>16</v>
      </c>
      <c r="D122" s="2" t="s">
        <v>56</v>
      </c>
      <c r="E122" s="2" t="s">
        <v>188</v>
      </c>
      <c r="F122" s="2" t="s">
        <v>18</v>
      </c>
      <c r="G122" s="2" t="s">
        <v>17</v>
      </c>
      <c r="H122" s="1" t="s">
        <v>191</v>
      </c>
      <c r="I122" s="18">
        <v>95200</v>
      </c>
    </row>
    <row r="123" spans="1:9" x14ac:dyDescent="0.35">
      <c r="A123" s="5">
        <v>11</v>
      </c>
      <c r="B123" s="2" t="s">
        <v>15</v>
      </c>
      <c r="C123" s="2" t="s">
        <v>16</v>
      </c>
      <c r="D123" s="2" t="s">
        <v>192</v>
      </c>
      <c r="E123" s="2" t="s">
        <v>188</v>
      </c>
      <c r="F123" s="2" t="s">
        <v>18</v>
      </c>
      <c r="G123" s="2" t="s">
        <v>17</v>
      </c>
      <c r="H123" s="10" t="s">
        <v>193</v>
      </c>
      <c r="I123" s="18">
        <v>80410</v>
      </c>
    </row>
    <row r="124" spans="1:9" hidden="1" x14ac:dyDescent="0.35">
      <c r="A124" s="5">
        <v>11</v>
      </c>
      <c r="B124" s="2" t="s">
        <v>15</v>
      </c>
      <c r="C124" s="2" t="s">
        <v>16</v>
      </c>
      <c r="D124" s="2" t="s">
        <v>192</v>
      </c>
      <c r="E124" s="2" t="s">
        <v>188</v>
      </c>
      <c r="F124" s="2" t="s">
        <v>18</v>
      </c>
      <c r="G124" s="2" t="s">
        <v>17</v>
      </c>
      <c r="H124" s="10" t="s">
        <v>194</v>
      </c>
      <c r="I124" s="18"/>
    </row>
    <row r="125" spans="1:9" hidden="1" x14ac:dyDescent="0.35">
      <c r="A125" s="5">
        <v>11</v>
      </c>
      <c r="B125" s="2" t="s">
        <v>15</v>
      </c>
      <c r="C125" s="2" t="s">
        <v>16</v>
      </c>
      <c r="D125" s="2" t="s">
        <v>192</v>
      </c>
      <c r="E125" s="2" t="s">
        <v>188</v>
      </c>
      <c r="F125" s="2" t="s">
        <v>18</v>
      </c>
      <c r="G125" s="2" t="s">
        <v>17</v>
      </c>
      <c r="H125" s="10" t="s">
        <v>195</v>
      </c>
      <c r="I125" s="18"/>
    </row>
    <row r="126" spans="1:9" hidden="1" x14ac:dyDescent="0.35">
      <c r="A126" s="5">
        <v>11</v>
      </c>
      <c r="B126" s="2" t="s">
        <v>15</v>
      </c>
      <c r="C126" s="2" t="s">
        <v>16</v>
      </c>
      <c r="D126" s="2" t="s">
        <v>152</v>
      </c>
      <c r="E126" s="2" t="s">
        <v>196</v>
      </c>
      <c r="F126" s="2" t="s">
        <v>18</v>
      </c>
      <c r="G126" s="2" t="s">
        <v>17</v>
      </c>
      <c r="H126" s="10" t="s">
        <v>197</v>
      </c>
      <c r="I126" s="18"/>
    </row>
    <row r="127" spans="1:9" x14ac:dyDescent="0.35">
      <c r="A127" s="5">
        <v>11</v>
      </c>
      <c r="B127" s="2" t="s">
        <v>15</v>
      </c>
      <c r="C127" s="2" t="s">
        <v>16</v>
      </c>
      <c r="D127" s="2" t="s">
        <v>143</v>
      </c>
      <c r="E127" s="2" t="s">
        <v>196</v>
      </c>
      <c r="F127" s="2" t="s">
        <v>18</v>
      </c>
      <c r="G127" s="2" t="s">
        <v>17</v>
      </c>
      <c r="H127" s="1" t="s">
        <v>198</v>
      </c>
      <c r="I127" s="18">
        <v>131162</v>
      </c>
    </row>
    <row r="128" spans="1:9" x14ac:dyDescent="0.35">
      <c r="A128" s="19" t="s">
        <v>199</v>
      </c>
      <c r="B128" s="20"/>
      <c r="C128" s="20"/>
      <c r="D128" s="20"/>
      <c r="E128" s="20"/>
      <c r="F128" s="20"/>
      <c r="G128" s="20"/>
      <c r="H128" s="19"/>
      <c r="I128" s="25">
        <f>SUM(I107:I127)</f>
        <v>1012654</v>
      </c>
    </row>
    <row r="129" spans="1:9" x14ac:dyDescent="0.35">
      <c r="I129" s="18" t="s">
        <v>116</v>
      </c>
    </row>
    <row r="130" spans="1:9" x14ac:dyDescent="0.35">
      <c r="A130" s="5">
        <v>11</v>
      </c>
      <c r="B130" s="2" t="s">
        <v>15</v>
      </c>
      <c r="C130" s="2" t="s">
        <v>16</v>
      </c>
      <c r="D130" s="2" t="s">
        <v>93</v>
      </c>
      <c r="E130" s="2" t="s">
        <v>200</v>
      </c>
      <c r="F130" s="2" t="s">
        <v>18</v>
      </c>
      <c r="G130" s="2" t="s">
        <v>17</v>
      </c>
      <c r="H130" s="1" t="s">
        <v>201</v>
      </c>
      <c r="I130" s="18">
        <f>89220-I187-K200</f>
        <v>6687</v>
      </c>
    </row>
    <row r="131" spans="1:9" x14ac:dyDescent="0.35">
      <c r="A131" s="5">
        <v>11</v>
      </c>
      <c r="B131" s="2" t="s">
        <v>15</v>
      </c>
      <c r="C131" s="2" t="s">
        <v>16</v>
      </c>
      <c r="D131" s="2" t="s">
        <v>93</v>
      </c>
      <c r="E131" s="2" t="s">
        <v>200</v>
      </c>
      <c r="F131" s="2" t="s">
        <v>18</v>
      </c>
      <c r="G131" s="2" t="s">
        <v>17</v>
      </c>
      <c r="H131" s="1" t="s">
        <v>202</v>
      </c>
      <c r="I131" s="18">
        <f>19040-I192</f>
        <v>16040</v>
      </c>
    </row>
    <row r="132" spans="1:9" x14ac:dyDescent="0.35">
      <c r="A132" s="5">
        <v>11</v>
      </c>
      <c r="B132" s="2" t="s">
        <v>15</v>
      </c>
      <c r="C132" s="2" t="s">
        <v>16</v>
      </c>
      <c r="D132" s="2" t="s">
        <v>99</v>
      </c>
      <c r="E132" s="2" t="s">
        <v>200</v>
      </c>
      <c r="F132" s="2" t="s">
        <v>18</v>
      </c>
      <c r="G132" s="2" t="s">
        <v>17</v>
      </c>
      <c r="H132" s="1" t="s">
        <v>203</v>
      </c>
      <c r="I132" s="18">
        <v>11314</v>
      </c>
    </row>
    <row r="133" spans="1:9" hidden="1" x14ac:dyDescent="0.35">
      <c r="A133" s="5">
        <v>11</v>
      </c>
      <c r="B133" s="2" t="s">
        <v>15</v>
      </c>
      <c r="C133" s="2" t="s">
        <v>16</v>
      </c>
      <c r="D133" s="2" t="s">
        <v>93</v>
      </c>
      <c r="E133" s="2" t="s">
        <v>200</v>
      </c>
      <c r="F133" s="2" t="s">
        <v>18</v>
      </c>
      <c r="G133" s="2" t="s">
        <v>17</v>
      </c>
      <c r="H133" s="1" t="s">
        <v>204</v>
      </c>
      <c r="I133" s="18"/>
    </row>
    <row r="134" spans="1:9" x14ac:dyDescent="0.35">
      <c r="A134" s="5">
        <v>11</v>
      </c>
      <c r="B134" s="2" t="s">
        <v>15</v>
      </c>
      <c r="C134" s="2" t="s">
        <v>16</v>
      </c>
      <c r="D134" s="2" t="s">
        <v>93</v>
      </c>
      <c r="E134" s="2" t="s">
        <v>205</v>
      </c>
      <c r="F134" s="2" t="s">
        <v>18</v>
      </c>
      <c r="G134" s="2" t="s">
        <v>17</v>
      </c>
      <c r="H134" s="10" t="s">
        <v>206</v>
      </c>
      <c r="I134" s="18">
        <v>23268</v>
      </c>
    </row>
    <row r="135" spans="1:9" x14ac:dyDescent="0.35">
      <c r="A135" s="5">
        <v>11</v>
      </c>
      <c r="B135" s="2" t="s">
        <v>15</v>
      </c>
      <c r="C135" s="2" t="s">
        <v>16</v>
      </c>
      <c r="D135" s="2" t="s">
        <v>99</v>
      </c>
      <c r="E135" s="2" t="s">
        <v>200</v>
      </c>
      <c r="F135" s="2" t="s">
        <v>18</v>
      </c>
      <c r="G135" s="2" t="s">
        <v>17</v>
      </c>
      <c r="H135" s="1" t="s">
        <v>207</v>
      </c>
      <c r="I135" s="18">
        <f>39032-M200</f>
        <v>18712</v>
      </c>
    </row>
    <row r="136" spans="1:9" x14ac:dyDescent="0.35">
      <c r="A136" s="5">
        <v>11</v>
      </c>
      <c r="B136" s="2" t="s">
        <v>15</v>
      </c>
      <c r="C136" s="2" t="s">
        <v>16</v>
      </c>
      <c r="D136" s="2" t="s">
        <v>140</v>
      </c>
      <c r="E136" s="2" t="s">
        <v>200</v>
      </c>
      <c r="F136" s="2" t="s">
        <v>18</v>
      </c>
      <c r="G136" s="2" t="s">
        <v>17</v>
      </c>
      <c r="H136" s="1" t="s">
        <v>208</v>
      </c>
      <c r="I136" s="18">
        <v>27600</v>
      </c>
    </row>
    <row r="137" spans="1:9" x14ac:dyDescent="0.35">
      <c r="A137" s="5">
        <v>11</v>
      </c>
      <c r="B137" s="2" t="s">
        <v>15</v>
      </c>
      <c r="C137" s="2" t="s">
        <v>16</v>
      </c>
      <c r="D137" s="2" t="s">
        <v>93</v>
      </c>
      <c r="E137" s="2" t="s">
        <v>209</v>
      </c>
      <c r="F137" s="2" t="s">
        <v>18</v>
      </c>
      <c r="G137" s="2" t="s">
        <v>17</v>
      </c>
      <c r="H137" s="1" t="s">
        <v>210</v>
      </c>
      <c r="I137" s="18">
        <f>54400-I201-L200</f>
        <v>14112</v>
      </c>
    </row>
    <row r="138" spans="1:9" x14ac:dyDescent="0.35">
      <c r="A138" s="5">
        <v>11</v>
      </c>
      <c r="B138" s="2" t="s">
        <v>15</v>
      </c>
      <c r="C138" s="2" t="s">
        <v>16</v>
      </c>
      <c r="D138" s="2" t="s">
        <v>99</v>
      </c>
      <c r="E138" s="2" t="s">
        <v>209</v>
      </c>
      <c r="F138" s="2" t="s">
        <v>18</v>
      </c>
      <c r="G138" s="2" t="s">
        <v>17</v>
      </c>
      <c r="H138" s="1" t="s">
        <v>211</v>
      </c>
      <c r="I138" s="18">
        <f>14350</f>
        <v>14350</v>
      </c>
    </row>
    <row r="139" spans="1:9" x14ac:dyDescent="0.35">
      <c r="A139" s="5">
        <v>11</v>
      </c>
      <c r="B139" s="2" t="s">
        <v>15</v>
      </c>
      <c r="C139" s="2" t="s">
        <v>16</v>
      </c>
      <c r="D139" s="2" t="s">
        <v>99</v>
      </c>
      <c r="E139" s="2" t="s">
        <v>212</v>
      </c>
      <c r="F139" s="2" t="s">
        <v>18</v>
      </c>
      <c r="G139" s="2" t="s">
        <v>17</v>
      </c>
      <c r="H139" s="1" t="s">
        <v>213</v>
      </c>
      <c r="I139" s="18">
        <v>0</v>
      </c>
    </row>
    <row r="140" spans="1:9" x14ac:dyDescent="0.35">
      <c r="A140" s="5">
        <v>11</v>
      </c>
      <c r="B140" s="2" t="s">
        <v>15</v>
      </c>
      <c r="C140" s="2" t="s">
        <v>16</v>
      </c>
      <c r="D140" s="2" t="s">
        <v>93</v>
      </c>
      <c r="E140" s="2" t="s">
        <v>214</v>
      </c>
      <c r="F140" s="2" t="s">
        <v>18</v>
      </c>
      <c r="G140" s="2" t="s">
        <v>17</v>
      </c>
      <c r="H140" s="1" t="s">
        <v>215</v>
      </c>
      <c r="I140" s="18">
        <f>19040-I181</f>
        <v>2040</v>
      </c>
    </row>
    <row r="141" spans="1:9" x14ac:dyDescent="0.35">
      <c r="A141" s="5">
        <v>11</v>
      </c>
      <c r="B141" s="2" t="s">
        <v>15</v>
      </c>
      <c r="C141" s="2" t="s">
        <v>16</v>
      </c>
      <c r="D141" s="2" t="s">
        <v>216</v>
      </c>
      <c r="E141" s="2" t="s">
        <v>217</v>
      </c>
      <c r="F141" s="2" t="s">
        <v>18</v>
      </c>
      <c r="G141" s="2" t="s">
        <v>17</v>
      </c>
      <c r="H141" s="1" t="s">
        <v>218</v>
      </c>
      <c r="I141" s="18">
        <v>9382</v>
      </c>
    </row>
    <row r="142" spans="1:9" x14ac:dyDescent="0.35">
      <c r="A142" s="5">
        <v>11</v>
      </c>
      <c r="B142" s="2" t="s">
        <v>15</v>
      </c>
      <c r="C142" s="2" t="s">
        <v>16</v>
      </c>
      <c r="D142" s="2" t="s">
        <v>93</v>
      </c>
      <c r="E142" s="2" t="s">
        <v>214</v>
      </c>
      <c r="F142" s="2" t="s">
        <v>18</v>
      </c>
      <c r="G142" s="2" t="s">
        <v>17</v>
      </c>
      <c r="H142" s="1" t="s">
        <v>219</v>
      </c>
      <c r="I142" s="18">
        <v>0</v>
      </c>
    </row>
    <row r="143" spans="1:9" x14ac:dyDescent="0.35">
      <c r="A143" s="19" t="s">
        <v>220</v>
      </c>
      <c r="B143" s="20"/>
      <c r="C143" s="20"/>
      <c r="D143" s="20"/>
      <c r="E143" s="20"/>
      <c r="F143" s="20"/>
      <c r="G143" s="20"/>
      <c r="H143" s="19"/>
      <c r="I143" s="25">
        <f>SUM(I130:I142)</f>
        <v>143505</v>
      </c>
    </row>
    <row r="144" spans="1:9" x14ac:dyDescent="0.35">
      <c r="A144" s="22"/>
      <c r="B144" s="23"/>
      <c r="C144" s="23"/>
      <c r="D144" s="23"/>
      <c r="E144" s="23"/>
      <c r="F144" s="23"/>
      <c r="G144" s="23"/>
      <c r="H144" s="22"/>
      <c r="I144" s="26"/>
    </row>
    <row r="145" spans="1:20" x14ac:dyDescent="0.35">
      <c r="A145" s="5">
        <v>11</v>
      </c>
      <c r="B145" s="2" t="s">
        <v>15</v>
      </c>
      <c r="C145" s="2" t="s">
        <v>16</v>
      </c>
      <c r="D145" s="2" t="s">
        <v>99</v>
      </c>
      <c r="E145" s="2" t="s">
        <v>221</v>
      </c>
      <c r="F145" s="2" t="s">
        <v>18</v>
      </c>
      <c r="G145" s="2" t="s">
        <v>17</v>
      </c>
      <c r="H145" s="1" t="s">
        <v>222</v>
      </c>
      <c r="I145" s="18">
        <v>3378</v>
      </c>
    </row>
    <row r="146" spans="1:20" x14ac:dyDescent="0.35">
      <c r="A146" s="5">
        <v>11</v>
      </c>
      <c r="B146" s="2" t="s">
        <v>15</v>
      </c>
      <c r="C146" s="2" t="s">
        <v>16</v>
      </c>
      <c r="D146" s="2" t="s">
        <v>99</v>
      </c>
      <c r="E146" s="2" t="s">
        <v>223</v>
      </c>
      <c r="F146" s="2" t="s">
        <v>18</v>
      </c>
      <c r="G146" s="2" t="s">
        <v>17</v>
      </c>
      <c r="H146" s="10" t="s">
        <v>224</v>
      </c>
      <c r="I146" s="18"/>
    </row>
    <row r="147" spans="1:20" x14ac:dyDescent="0.35">
      <c r="A147" s="5">
        <v>11</v>
      </c>
      <c r="B147" s="2" t="s">
        <v>15</v>
      </c>
      <c r="C147" s="2" t="s">
        <v>16</v>
      </c>
      <c r="D147" s="2" t="s">
        <v>143</v>
      </c>
      <c r="E147" s="2" t="s">
        <v>225</v>
      </c>
      <c r="F147" s="2" t="s">
        <v>18</v>
      </c>
      <c r="G147" s="2" t="s">
        <v>17</v>
      </c>
      <c r="H147" s="1" t="s">
        <v>226</v>
      </c>
      <c r="I147" s="18">
        <v>188</v>
      </c>
    </row>
    <row r="148" spans="1:20" x14ac:dyDescent="0.35">
      <c r="A148" s="19" t="s">
        <v>227</v>
      </c>
      <c r="B148" s="20"/>
      <c r="C148" s="20"/>
      <c r="D148" s="20"/>
      <c r="E148" s="20"/>
      <c r="F148" s="20"/>
      <c r="G148" s="20"/>
      <c r="H148" s="19"/>
      <c r="I148" s="25">
        <f>SUM(I145:I147)</f>
        <v>3566</v>
      </c>
    </row>
    <row r="149" spans="1:20" x14ac:dyDescent="0.35">
      <c r="I149" s="18" t="s">
        <v>116</v>
      </c>
    </row>
    <row r="150" spans="1:20" x14ac:dyDescent="0.35">
      <c r="I150" s="18"/>
    </row>
    <row r="151" spans="1:20" x14ac:dyDescent="0.35">
      <c r="A151" s="5">
        <v>11</v>
      </c>
      <c r="B151" s="2" t="s">
        <v>15</v>
      </c>
      <c r="C151" s="2" t="s">
        <v>16</v>
      </c>
      <c r="D151" s="2" t="s">
        <v>228</v>
      </c>
      <c r="E151" s="2" t="s">
        <v>223</v>
      </c>
      <c r="F151" s="2" t="s">
        <v>18</v>
      </c>
      <c r="G151" s="2" t="s">
        <v>17</v>
      </c>
      <c r="H151" s="1" t="s">
        <v>229</v>
      </c>
      <c r="I151" s="50">
        <v>57405</v>
      </c>
      <c r="J151" s="48" t="s">
        <v>326</v>
      </c>
      <c r="K151" s="48" t="s">
        <v>327</v>
      </c>
      <c r="L151" s="48"/>
      <c r="M151" s="48"/>
      <c r="N151" s="48"/>
      <c r="O151" s="48"/>
      <c r="P151" s="48"/>
      <c r="Q151" s="48"/>
      <c r="R151" s="48"/>
      <c r="S151" s="48"/>
      <c r="T151" s="48"/>
    </row>
    <row r="152" spans="1:20" x14ac:dyDescent="0.35">
      <c r="A152" s="5">
        <v>11</v>
      </c>
      <c r="B152" s="2" t="s">
        <v>15</v>
      </c>
      <c r="C152" s="2" t="s">
        <v>16</v>
      </c>
      <c r="D152" s="2" t="s">
        <v>230</v>
      </c>
      <c r="E152" s="2" t="s">
        <v>223</v>
      </c>
      <c r="F152" s="2" t="s">
        <v>18</v>
      </c>
      <c r="G152" s="2" t="s">
        <v>17</v>
      </c>
      <c r="H152" s="1" t="s">
        <v>231</v>
      </c>
      <c r="I152" s="18">
        <v>0</v>
      </c>
    </row>
    <row r="153" spans="1:20" x14ac:dyDescent="0.35">
      <c r="A153" s="19" t="s">
        <v>232</v>
      </c>
      <c r="B153" s="20"/>
      <c r="C153" s="20"/>
      <c r="D153" s="20"/>
      <c r="E153" s="20"/>
      <c r="F153" s="20"/>
      <c r="G153" s="20"/>
      <c r="H153" s="19"/>
      <c r="I153" s="25">
        <f>SUM(I151:I152)</f>
        <v>57405</v>
      </c>
    </row>
    <row r="154" spans="1:20" x14ac:dyDescent="0.35">
      <c r="I154" s="18" t="s">
        <v>116</v>
      </c>
    </row>
    <row r="155" spans="1:20" x14ac:dyDescent="0.35">
      <c r="A155" s="19" t="s">
        <v>233</v>
      </c>
      <c r="B155" s="20"/>
      <c r="C155" s="20"/>
      <c r="D155" s="20"/>
      <c r="E155" s="20"/>
      <c r="F155" s="20"/>
      <c r="G155" s="20"/>
      <c r="H155" s="19"/>
      <c r="I155" s="21">
        <f>(I153+I148+I143+I128+I105+I100+I86)</f>
        <v>4010090</v>
      </c>
    </row>
    <row r="156" spans="1:20" x14ac:dyDescent="0.35">
      <c r="H156" s="1" t="s">
        <v>234</v>
      </c>
      <c r="I156" s="18">
        <f>(I55)</f>
        <v>4010091</v>
      </c>
    </row>
    <row r="157" spans="1:20" x14ac:dyDescent="0.35">
      <c r="A157" s="22"/>
      <c r="B157" s="23"/>
      <c r="C157" s="23"/>
      <c r="D157" s="23"/>
      <c r="E157" s="23"/>
      <c r="F157" s="23"/>
      <c r="G157" s="23"/>
      <c r="H157" s="27" t="s">
        <v>235</v>
      </c>
      <c r="I157" s="31">
        <f>I156-I155</f>
        <v>1</v>
      </c>
    </row>
    <row r="158" spans="1:20" x14ac:dyDescent="0.35">
      <c r="A158" s="22"/>
      <c r="B158" s="23"/>
      <c r="C158" s="23"/>
      <c r="D158" s="23"/>
      <c r="E158" s="23"/>
      <c r="F158" s="23"/>
      <c r="G158" s="23"/>
      <c r="H158" s="22" t="s">
        <v>236</v>
      </c>
      <c r="I158" s="32">
        <f>I10+I55-I155+I151+I152</f>
        <v>2147182</v>
      </c>
    </row>
    <row r="159" spans="1:20" x14ac:dyDescent="0.35">
      <c r="A159" s="22"/>
      <c r="B159" s="23"/>
      <c r="C159" s="23"/>
      <c r="D159" s="23"/>
      <c r="E159" s="23"/>
      <c r="F159" s="23"/>
      <c r="G159" s="23"/>
      <c r="H159" s="22" t="s">
        <v>237</v>
      </c>
      <c r="I159" s="26">
        <f>(I212-I42-I45-I170-I171-I172-I173-I174-I175-I176)*0.03</f>
        <v>123508.70999999999</v>
      </c>
    </row>
    <row r="160" spans="1:20" x14ac:dyDescent="0.35">
      <c r="A160" s="22"/>
      <c r="B160" s="23"/>
      <c r="C160" s="23"/>
      <c r="D160" s="23"/>
      <c r="E160" s="23"/>
      <c r="F160" s="23"/>
      <c r="G160" s="23"/>
      <c r="H160" s="22" t="s">
        <v>238</v>
      </c>
      <c r="I160" s="26">
        <f>(I215-500000)*0.15</f>
        <v>700975.95</v>
      </c>
    </row>
    <row r="161" spans="1:9" x14ac:dyDescent="0.35">
      <c r="A161" s="22"/>
      <c r="B161" s="23"/>
      <c r="C161" s="23"/>
      <c r="D161" s="23"/>
      <c r="E161" s="23"/>
      <c r="F161" s="23"/>
      <c r="G161" s="23"/>
      <c r="H161" s="22"/>
      <c r="I161" s="26"/>
    </row>
    <row r="162" spans="1:9" x14ac:dyDescent="0.35">
      <c r="A162" s="22"/>
      <c r="B162" s="23"/>
      <c r="C162" s="23"/>
      <c r="D162" s="23"/>
      <c r="E162" s="23"/>
      <c r="F162" s="23"/>
      <c r="G162" s="23"/>
      <c r="H162" s="22" t="s">
        <v>239</v>
      </c>
      <c r="I162" s="25">
        <v>0</v>
      </c>
    </row>
    <row r="163" spans="1:9" x14ac:dyDescent="0.35">
      <c r="A163" s="3" t="s">
        <v>240</v>
      </c>
      <c r="B163" s="17"/>
      <c r="C163" s="17"/>
      <c r="D163" s="17"/>
      <c r="E163" s="17"/>
      <c r="F163" s="17"/>
      <c r="G163" s="17"/>
      <c r="I163" s="18"/>
    </row>
    <row r="164" spans="1:9" x14ac:dyDescent="0.35">
      <c r="A164" s="5">
        <v>22</v>
      </c>
      <c r="B164" s="2" t="s">
        <v>15</v>
      </c>
      <c r="C164" s="2" t="s">
        <v>16</v>
      </c>
      <c r="D164" s="2" t="s">
        <v>17</v>
      </c>
      <c r="E164" s="2" t="s">
        <v>17</v>
      </c>
      <c r="F164" s="2" t="s">
        <v>18</v>
      </c>
      <c r="G164" s="2" t="s">
        <v>17</v>
      </c>
      <c r="H164" s="1" t="s">
        <v>241</v>
      </c>
      <c r="I164" s="18">
        <v>17000</v>
      </c>
    </row>
    <row r="165" spans="1:9" x14ac:dyDescent="0.35">
      <c r="A165" s="5">
        <v>22</v>
      </c>
      <c r="B165" s="2" t="s">
        <v>15</v>
      </c>
      <c r="C165" s="2" t="s">
        <v>16</v>
      </c>
      <c r="D165" s="2" t="s">
        <v>17</v>
      </c>
      <c r="E165" s="2" t="s">
        <v>242</v>
      </c>
      <c r="F165" s="2" t="s">
        <v>18</v>
      </c>
      <c r="G165" s="2" t="s">
        <v>17</v>
      </c>
      <c r="H165" s="1" t="s">
        <v>243</v>
      </c>
      <c r="I165" s="18">
        <v>0</v>
      </c>
    </row>
    <row r="166" spans="1:9" x14ac:dyDescent="0.35">
      <c r="A166" s="5">
        <v>22</v>
      </c>
      <c r="B166" s="2" t="s">
        <v>15</v>
      </c>
      <c r="C166" s="2" t="s">
        <v>16</v>
      </c>
      <c r="D166" s="2" t="s">
        <v>17</v>
      </c>
      <c r="E166" s="2" t="s">
        <v>23</v>
      </c>
      <c r="F166" s="2" t="s">
        <v>18</v>
      </c>
      <c r="G166" s="2" t="s">
        <v>244</v>
      </c>
      <c r="H166" s="27" t="s">
        <v>245</v>
      </c>
      <c r="I166" s="18">
        <v>30427</v>
      </c>
    </row>
    <row r="167" spans="1:9" x14ac:dyDescent="0.35">
      <c r="A167" s="5">
        <v>22</v>
      </c>
      <c r="B167" s="2" t="s">
        <v>15</v>
      </c>
      <c r="C167" s="2" t="s">
        <v>16</v>
      </c>
      <c r="D167" s="2" t="s">
        <v>17</v>
      </c>
      <c r="E167" s="2" t="s">
        <v>23</v>
      </c>
      <c r="F167" s="2" t="s">
        <v>18</v>
      </c>
      <c r="G167" s="2" t="s">
        <v>246</v>
      </c>
      <c r="H167" s="10" t="s">
        <v>247</v>
      </c>
      <c r="I167" s="18">
        <v>21228</v>
      </c>
    </row>
    <row r="168" spans="1:9" x14ac:dyDescent="0.35">
      <c r="A168" s="5">
        <v>22</v>
      </c>
      <c r="B168" s="2" t="s">
        <v>15</v>
      </c>
      <c r="C168" s="2" t="s">
        <v>16</v>
      </c>
      <c r="D168" s="2" t="s">
        <v>17</v>
      </c>
      <c r="E168" s="2" t="s">
        <v>23</v>
      </c>
      <c r="F168" s="2" t="s">
        <v>18</v>
      </c>
      <c r="G168" s="2" t="s">
        <v>248</v>
      </c>
      <c r="H168" s="1" t="s">
        <v>249</v>
      </c>
      <c r="I168" s="18">
        <v>38211</v>
      </c>
    </row>
    <row r="169" spans="1:9" hidden="1" x14ac:dyDescent="0.35">
      <c r="A169" s="5">
        <v>22</v>
      </c>
      <c r="B169" s="2" t="s">
        <v>15</v>
      </c>
      <c r="C169" s="2" t="s">
        <v>16</v>
      </c>
      <c r="D169" s="2" t="s">
        <v>17</v>
      </c>
      <c r="E169" s="2" t="s">
        <v>17</v>
      </c>
      <c r="F169" s="2" t="s">
        <v>18</v>
      </c>
      <c r="G169" s="2" t="s">
        <v>44</v>
      </c>
      <c r="H169" s="1" t="s">
        <v>250</v>
      </c>
      <c r="I169" s="18"/>
    </row>
    <row r="170" spans="1:9" hidden="1" x14ac:dyDescent="0.35">
      <c r="A170" s="5">
        <v>22</v>
      </c>
      <c r="B170" s="2" t="s">
        <v>15</v>
      </c>
      <c r="C170" s="2" t="s">
        <v>16</v>
      </c>
      <c r="D170" s="2" t="s">
        <v>17</v>
      </c>
      <c r="E170" s="2" t="s">
        <v>71</v>
      </c>
      <c r="F170" s="2" t="s">
        <v>18</v>
      </c>
      <c r="G170" s="2" t="s">
        <v>251</v>
      </c>
      <c r="H170" s="1" t="s">
        <v>252</v>
      </c>
      <c r="I170" s="18"/>
    </row>
    <row r="171" spans="1:9" x14ac:dyDescent="0.35">
      <c r="A171" s="5">
        <v>22</v>
      </c>
      <c r="B171" s="2" t="s">
        <v>15</v>
      </c>
      <c r="C171" s="2" t="s">
        <v>16</v>
      </c>
      <c r="D171" s="2" t="s">
        <v>17</v>
      </c>
      <c r="E171" s="2" t="s">
        <v>71</v>
      </c>
      <c r="F171" s="2" t="s">
        <v>18</v>
      </c>
      <c r="G171" s="2" t="s">
        <v>253</v>
      </c>
      <c r="H171" s="10" t="s">
        <v>254</v>
      </c>
      <c r="I171" s="18">
        <v>127310</v>
      </c>
    </row>
    <row r="172" spans="1:9" x14ac:dyDescent="0.35">
      <c r="A172" s="5">
        <v>22</v>
      </c>
      <c r="B172" s="2" t="s">
        <v>15</v>
      </c>
      <c r="C172" s="2" t="s">
        <v>16</v>
      </c>
      <c r="D172" s="2" t="s">
        <v>17</v>
      </c>
      <c r="E172" s="2" t="s">
        <v>71</v>
      </c>
      <c r="F172" s="2" t="s">
        <v>18</v>
      </c>
      <c r="G172" s="2" t="s">
        <v>255</v>
      </c>
      <c r="H172" s="10" t="s">
        <v>256</v>
      </c>
      <c r="I172" s="18">
        <v>10002</v>
      </c>
    </row>
    <row r="173" spans="1:9" x14ac:dyDescent="0.35">
      <c r="A173" s="5">
        <v>22</v>
      </c>
      <c r="B173" s="2" t="s">
        <v>15</v>
      </c>
      <c r="C173" s="2" t="s">
        <v>16</v>
      </c>
      <c r="D173" s="2" t="s">
        <v>17</v>
      </c>
      <c r="E173" s="2" t="s">
        <v>71</v>
      </c>
      <c r="F173" s="2" t="s">
        <v>18</v>
      </c>
      <c r="G173" s="2" t="s">
        <v>257</v>
      </c>
      <c r="H173" s="1" t="s">
        <v>258</v>
      </c>
      <c r="I173" s="18">
        <v>11098</v>
      </c>
    </row>
    <row r="174" spans="1:9" x14ac:dyDescent="0.35">
      <c r="A174" s="5">
        <v>22</v>
      </c>
      <c r="B174" s="2" t="s">
        <v>15</v>
      </c>
      <c r="C174" s="2" t="s">
        <v>16</v>
      </c>
      <c r="D174" s="2" t="s">
        <v>17</v>
      </c>
      <c r="E174" s="2" t="s">
        <v>71</v>
      </c>
      <c r="F174" s="2" t="s">
        <v>18</v>
      </c>
      <c r="G174" s="2" t="s">
        <v>259</v>
      </c>
      <c r="H174" s="1" t="s">
        <v>260</v>
      </c>
      <c r="I174" s="18">
        <v>6699</v>
      </c>
    </row>
    <row r="175" spans="1:9" x14ac:dyDescent="0.35">
      <c r="A175" s="5">
        <v>22</v>
      </c>
      <c r="B175" s="2" t="s">
        <v>261</v>
      </c>
      <c r="C175" s="2" t="s">
        <v>16</v>
      </c>
      <c r="D175" s="2" t="s">
        <v>17</v>
      </c>
      <c r="E175" s="2" t="s">
        <v>71</v>
      </c>
      <c r="F175" s="2" t="s">
        <v>18</v>
      </c>
      <c r="G175" s="2" t="s">
        <v>262</v>
      </c>
      <c r="H175" s="1" t="s">
        <v>315</v>
      </c>
      <c r="I175" s="18">
        <v>451108</v>
      </c>
    </row>
    <row r="176" spans="1:9" x14ac:dyDescent="0.35">
      <c r="A176" s="5">
        <v>22</v>
      </c>
      <c r="B176" s="2" t="s">
        <v>261</v>
      </c>
      <c r="C176" s="2" t="s">
        <v>16</v>
      </c>
      <c r="D176" s="2" t="s">
        <v>17</v>
      </c>
      <c r="E176" s="2" t="s">
        <v>71</v>
      </c>
      <c r="F176" s="2" t="s">
        <v>18</v>
      </c>
      <c r="G176" s="2" t="s">
        <v>262</v>
      </c>
      <c r="H176" s="1" t="s">
        <v>316</v>
      </c>
      <c r="I176" s="18">
        <v>450000</v>
      </c>
    </row>
    <row r="177" spans="1:9" x14ac:dyDescent="0.35">
      <c r="A177" s="5">
        <v>22</v>
      </c>
      <c r="B177" s="2" t="s">
        <v>15</v>
      </c>
      <c r="C177" s="2" t="s">
        <v>16</v>
      </c>
      <c r="D177" s="2" t="s">
        <v>17</v>
      </c>
      <c r="E177" s="2" t="s">
        <v>44</v>
      </c>
      <c r="F177" s="2" t="s">
        <v>18</v>
      </c>
      <c r="G177" s="2" t="s">
        <v>17</v>
      </c>
      <c r="H177" s="1" t="s">
        <v>224</v>
      </c>
      <c r="I177" s="18">
        <v>0</v>
      </c>
    </row>
    <row r="178" spans="1:9" x14ac:dyDescent="0.35">
      <c r="A178" s="19" t="s">
        <v>263</v>
      </c>
      <c r="B178" s="33"/>
      <c r="C178" s="33"/>
      <c r="D178" s="33"/>
      <c r="E178" s="33"/>
      <c r="F178" s="33"/>
      <c r="G178" s="33"/>
      <c r="H178" s="24"/>
      <c r="I178" s="21">
        <f>SUM(I164:I177)</f>
        <v>1163083</v>
      </c>
    </row>
    <row r="179" spans="1:9" x14ac:dyDescent="0.35">
      <c r="A179" s="22"/>
      <c r="B179" s="28"/>
      <c r="C179" s="28"/>
      <c r="D179" s="28"/>
      <c r="E179" s="28"/>
      <c r="F179" s="28"/>
      <c r="G179" s="28"/>
      <c r="H179" s="27"/>
      <c r="I179" s="18"/>
    </row>
    <row r="180" spans="1:9" x14ac:dyDescent="0.35">
      <c r="A180" s="3" t="s">
        <v>264</v>
      </c>
      <c r="B180" s="17"/>
      <c r="C180" s="17"/>
      <c r="D180" s="17"/>
      <c r="E180" s="17"/>
      <c r="F180" s="17"/>
      <c r="G180" s="17"/>
      <c r="I180" s="18"/>
    </row>
    <row r="181" spans="1:9" x14ac:dyDescent="0.35">
      <c r="A181" s="5">
        <v>22</v>
      </c>
      <c r="B181" s="2" t="s">
        <v>15</v>
      </c>
      <c r="C181" s="2" t="s">
        <v>16</v>
      </c>
      <c r="D181" s="2" t="s">
        <v>93</v>
      </c>
      <c r="E181" s="2" t="s">
        <v>265</v>
      </c>
      <c r="F181" s="2" t="s">
        <v>18</v>
      </c>
      <c r="G181" s="2" t="s">
        <v>17</v>
      </c>
      <c r="H181" s="1" t="s">
        <v>266</v>
      </c>
      <c r="I181" s="18">
        <v>17000</v>
      </c>
    </row>
    <row r="182" spans="1:9" x14ac:dyDescent="0.35">
      <c r="A182" s="5">
        <v>22</v>
      </c>
      <c r="B182" s="2" t="s">
        <v>15</v>
      </c>
      <c r="C182" s="2" t="s">
        <v>16</v>
      </c>
      <c r="D182" s="2" t="s">
        <v>93</v>
      </c>
      <c r="E182" s="2" t="s">
        <v>214</v>
      </c>
      <c r="F182" s="2" t="s">
        <v>18</v>
      </c>
      <c r="G182" s="2" t="s">
        <v>17</v>
      </c>
      <c r="H182" s="1" t="s">
        <v>243</v>
      </c>
      <c r="I182" s="18">
        <v>0</v>
      </c>
    </row>
    <row r="183" spans="1:9" x14ac:dyDescent="0.35">
      <c r="A183" s="5">
        <v>22</v>
      </c>
      <c r="B183" s="2" t="s">
        <v>15</v>
      </c>
      <c r="C183" s="2" t="s">
        <v>16</v>
      </c>
      <c r="D183" s="2" t="s">
        <v>93</v>
      </c>
      <c r="E183" s="2" t="s">
        <v>94</v>
      </c>
      <c r="F183" s="2" t="s">
        <v>95</v>
      </c>
      <c r="G183" s="2" t="s">
        <v>246</v>
      </c>
      <c r="H183" s="1" t="s">
        <v>267</v>
      </c>
      <c r="I183" s="18">
        <v>30427</v>
      </c>
    </row>
    <row r="184" spans="1:9" x14ac:dyDescent="0.35">
      <c r="A184" s="5">
        <v>22</v>
      </c>
      <c r="B184" s="2" t="s">
        <v>15</v>
      </c>
      <c r="C184" s="2" t="s">
        <v>16</v>
      </c>
      <c r="D184" s="2" t="s">
        <v>140</v>
      </c>
      <c r="E184" s="2" t="s">
        <v>94</v>
      </c>
      <c r="F184" s="2" t="s">
        <v>106</v>
      </c>
      <c r="G184" s="2" t="s">
        <v>244</v>
      </c>
      <c r="H184" s="10" t="s">
        <v>268</v>
      </c>
      <c r="I184" s="18">
        <v>21228</v>
      </c>
    </row>
    <row r="185" spans="1:9" hidden="1" x14ac:dyDescent="0.35">
      <c r="A185" s="5">
        <v>22</v>
      </c>
      <c r="B185" s="2" t="s">
        <v>15</v>
      </c>
      <c r="C185" s="2" t="s">
        <v>16</v>
      </c>
      <c r="D185" s="2" t="s">
        <v>93</v>
      </c>
      <c r="E185" s="2" t="s">
        <v>94</v>
      </c>
      <c r="F185" s="2" t="s">
        <v>95</v>
      </c>
      <c r="G185" s="2" t="s">
        <v>248</v>
      </c>
      <c r="H185" s="1" t="s">
        <v>269</v>
      </c>
      <c r="I185" s="18"/>
    </row>
    <row r="186" spans="1:9" hidden="1" x14ac:dyDescent="0.35">
      <c r="A186" s="5">
        <v>22</v>
      </c>
      <c r="B186" s="2" t="s">
        <v>15</v>
      </c>
      <c r="C186" s="2" t="s">
        <v>16</v>
      </c>
      <c r="D186" s="2" t="s">
        <v>93</v>
      </c>
      <c r="E186" s="2" t="s">
        <v>214</v>
      </c>
      <c r="F186" s="2" t="s">
        <v>18</v>
      </c>
      <c r="G186" s="2" t="s">
        <v>44</v>
      </c>
      <c r="H186" s="1" t="s">
        <v>270</v>
      </c>
      <c r="I186" s="18"/>
    </row>
    <row r="187" spans="1:9" x14ac:dyDescent="0.35">
      <c r="A187" s="5">
        <v>22</v>
      </c>
      <c r="B187" s="2" t="s">
        <v>271</v>
      </c>
      <c r="C187" s="2" t="s">
        <v>16</v>
      </c>
      <c r="D187" s="2" t="s">
        <v>93</v>
      </c>
      <c r="E187" s="2" t="s">
        <v>200</v>
      </c>
      <c r="F187" s="2" t="s">
        <v>18</v>
      </c>
      <c r="G187" s="2" t="s">
        <v>248</v>
      </c>
      <c r="H187" s="1" t="s">
        <v>272</v>
      </c>
      <c r="I187" s="18">
        <v>38211</v>
      </c>
    </row>
    <row r="188" spans="1:9" x14ac:dyDescent="0.35">
      <c r="A188" s="5">
        <v>22</v>
      </c>
      <c r="B188" s="2" t="s">
        <v>15</v>
      </c>
      <c r="C188" s="2" t="s">
        <v>16</v>
      </c>
      <c r="D188" s="2" t="s">
        <v>93</v>
      </c>
      <c r="E188" s="2" t="s">
        <v>94</v>
      </c>
      <c r="F188" s="2" t="s">
        <v>95</v>
      </c>
      <c r="G188" s="2" t="s">
        <v>253</v>
      </c>
      <c r="H188" s="10" t="s">
        <v>273</v>
      </c>
      <c r="I188" s="18">
        <v>124310</v>
      </c>
    </row>
    <row r="189" spans="1:9" hidden="1" x14ac:dyDescent="0.35">
      <c r="A189" s="5">
        <v>22</v>
      </c>
      <c r="B189" s="2" t="s">
        <v>15</v>
      </c>
      <c r="C189" s="2" t="s">
        <v>16</v>
      </c>
      <c r="D189" s="2" t="s">
        <v>93</v>
      </c>
      <c r="E189" s="2" t="s">
        <v>111</v>
      </c>
      <c r="F189" s="2" t="s">
        <v>95</v>
      </c>
      <c r="G189" s="2" t="s">
        <v>253</v>
      </c>
      <c r="H189" s="10" t="s">
        <v>274</v>
      </c>
      <c r="I189" s="18"/>
    </row>
    <row r="190" spans="1:9" hidden="1" x14ac:dyDescent="0.35">
      <c r="A190" s="5">
        <v>22</v>
      </c>
      <c r="B190" s="2" t="s">
        <v>15</v>
      </c>
      <c r="C190" s="2" t="s">
        <v>16</v>
      </c>
      <c r="D190" s="2" t="s">
        <v>93</v>
      </c>
      <c r="E190" s="2" t="s">
        <v>103</v>
      </c>
      <c r="F190" s="2" t="s">
        <v>95</v>
      </c>
      <c r="G190" s="2" t="s">
        <v>253</v>
      </c>
      <c r="H190" s="10" t="s">
        <v>275</v>
      </c>
      <c r="I190" s="18"/>
    </row>
    <row r="191" spans="1:9" hidden="1" x14ac:dyDescent="0.35">
      <c r="A191" s="5">
        <v>22</v>
      </c>
      <c r="B191" s="2" t="s">
        <v>15</v>
      </c>
      <c r="C191" s="2" t="s">
        <v>16</v>
      </c>
      <c r="D191" s="2" t="s">
        <v>93</v>
      </c>
      <c r="E191" s="2" t="s">
        <v>123</v>
      </c>
      <c r="F191" s="2" t="s">
        <v>95</v>
      </c>
      <c r="G191" s="2" t="s">
        <v>253</v>
      </c>
      <c r="H191" s="10" t="s">
        <v>276</v>
      </c>
      <c r="I191" s="18"/>
    </row>
    <row r="192" spans="1:9" x14ac:dyDescent="0.35">
      <c r="A192" s="5">
        <v>22</v>
      </c>
      <c r="B192" s="2" t="s">
        <v>15</v>
      </c>
      <c r="C192" s="2" t="s">
        <v>16</v>
      </c>
      <c r="D192" s="2" t="s">
        <v>93</v>
      </c>
      <c r="E192" s="2" t="s">
        <v>200</v>
      </c>
      <c r="F192" s="2" t="s">
        <v>18</v>
      </c>
      <c r="G192" s="2" t="s">
        <v>253</v>
      </c>
      <c r="H192" s="10" t="s">
        <v>277</v>
      </c>
      <c r="I192" s="18">
        <v>3000</v>
      </c>
    </row>
    <row r="193" spans="1:13" x14ac:dyDescent="0.35">
      <c r="A193" s="5">
        <v>22</v>
      </c>
      <c r="B193" s="2" t="s">
        <v>15</v>
      </c>
      <c r="C193" s="2" t="s">
        <v>16</v>
      </c>
      <c r="D193" s="2" t="s">
        <v>93</v>
      </c>
      <c r="E193" s="2" t="s">
        <v>278</v>
      </c>
      <c r="F193" s="2" t="s">
        <v>18</v>
      </c>
      <c r="G193" s="2" t="s">
        <v>255</v>
      </c>
      <c r="H193" s="10" t="s">
        <v>279</v>
      </c>
      <c r="I193" s="18">
        <v>10002</v>
      </c>
    </row>
    <row r="194" spans="1:13" hidden="1" x14ac:dyDescent="0.35">
      <c r="A194" s="5">
        <v>22</v>
      </c>
      <c r="B194" s="2" t="s">
        <v>15</v>
      </c>
      <c r="C194" s="2" t="s">
        <v>16</v>
      </c>
      <c r="D194" s="2" t="s">
        <v>140</v>
      </c>
      <c r="E194" s="2" t="s">
        <v>280</v>
      </c>
      <c r="F194" s="2" t="s">
        <v>18</v>
      </c>
      <c r="G194" s="2" t="s">
        <v>257</v>
      </c>
      <c r="H194" s="10" t="s">
        <v>281</v>
      </c>
      <c r="I194" s="18">
        <v>0</v>
      </c>
    </row>
    <row r="195" spans="1:13" x14ac:dyDescent="0.35">
      <c r="A195" s="5">
        <v>22</v>
      </c>
      <c r="B195" s="2" t="s">
        <v>15</v>
      </c>
      <c r="C195" s="2" t="s">
        <v>16</v>
      </c>
      <c r="D195" s="2" t="s">
        <v>99</v>
      </c>
      <c r="E195" s="2" t="s">
        <v>278</v>
      </c>
      <c r="F195" s="2" t="s">
        <v>18</v>
      </c>
      <c r="G195" s="2" t="s">
        <v>257</v>
      </c>
      <c r="H195" s="10" t="s">
        <v>324</v>
      </c>
      <c r="I195" s="18">
        <v>11098</v>
      </c>
    </row>
    <row r="196" spans="1:13" x14ac:dyDescent="0.35">
      <c r="A196" s="5">
        <v>22</v>
      </c>
      <c r="B196" s="2" t="s">
        <v>15</v>
      </c>
      <c r="C196" s="2" t="s">
        <v>16</v>
      </c>
      <c r="D196" s="2" t="s">
        <v>99</v>
      </c>
      <c r="E196" s="2" t="s">
        <v>94</v>
      </c>
      <c r="F196" s="2" t="s">
        <v>95</v>
      </c>
      <c r="G196" s="2" t="s">
        <v>259</v>
      </c>
      <c r="H196" s="10" t="s">
        <v>282</v>
      </c>
      <c r="I196" s="18">
        <v>6699</v>
      </c>
    </row>
    <row r="197" spans="1:13" x14ac:dyDescent="0.35">
      <c r="A197" s="5">
        <v>22</v>
      </c>
      <c r="B197" s="2" t="s">
        <v>261</v>
      </c>
      <c r="C197" s="2" t="s">
        <v>16</v>
      </c>
      <c r="D197" s="2" t="s">
        <v>99</v>
      </c>
      <c r="E197" s="2" t="s">
        <v>94</v>
      </c>
      <c r="F197" s="2" t="s">
        <v>18</v>
      </c>
      <c r="G197" s="2" t="s">
        <v>262</v>
      </c>
      <c r="H197" s="10" t="s">
        <v>304</v>
      </c>
      <c r="I197" s="18">
        <v>3000</v>
      </c>
    </row>
    <row r="198" spans="1:13" x14ac:dyDescent="0.35">
      <c r="A198" s="5">
        <v>22</v>
      </c>
      <c r="B198" s="2" t="s">
        <v>261</v>
      </c>
      <c r="C198" s="2" t="s">
        <v>16</v>
      </c>
      <c r="D198" s="2" t="s">
        <v>99</v>
      </c>
      <c r="E198" s="2" t="s">
        <v>278</v>
      </c>
      <c r="F198" s="2" t="s">
        <v>18</v>
      </c>
      <c r="G198" s="2" t="s">
        <v>262</v>
      </c>
      <c r="H198" s="10" t="s">
        <v>305</v>
      </c>
      <c r="I198" s="18">
        <f>175577+20000+4000+5000+96000+17000+25600+1</f>
        <v>343178</v>
      </c>
    </row>
    <row r="199" spans="1:13" x14ac:dyDescent="0.35">
      <c r="A199" s="5">
        <v>22</v>
      </c>
      <c r="B199" s="2" t="s">
        <v>261</v>
      </c>
      <c r="C199" s="2" t="s">
        <v>16</v>
      </c>
      <c r="D199" s="2" t="s">
        <v>99</v>
      </c>
      <c r="E199" s="2" t="s">
        <v>283</v>
      </c>
      <c r="F199" s="2" t="s">
        <v>18</v>
      </c>
      <c r="G199" s="2" t="s">
        <v>262</v>
      </c>
      <c r="H199" s="10" t="s">
        <v>306</v>
      </c>
      <c r="I199" s="18"/>
      <c r="K199" s="1">
        <v>600</v>
      </c>
      <c r="L199" s="1">
        <v>640</v>
      </c>
      <c r="M199" s="1">
        <v>650</v>
      </c>
    </row>
    <row r="200" spans="1:13" x14ac:dyDescent="0.35">
      <c r="A200" s="5">
        <v>22</v>
      </c>
      <c r="B200" s="2" t="s">
        <v>261</v>
      </c>
      <c r="C200" s="2" t="s">
        <v>16</v>
      </c>
      <c r="D200" s="2" t="s">
        <v>99</v>
      </c>
      <c r="E200" s="2" t="s">
        <v>280</v>
      </c>
      <c r="F200" s="2" t="s">
        <v>18</v>
      </c>
      <c r="G200" s="2" t="s">
        <v>262</v>
      </c>
      <c r="H200" s="10" t="s">
        <v>307</v>
      </c>
      <c r="I200" s="18">
        <f>K200+L200+M200</f>
        <v>75819</v>
      </c>
      <c r="K200" s="1">
        <f>2995+4000+3495+4000+436+1996+5040+8820+2620+10920</f>
        <v>44322</v>
      </c>
      <c r="L200" s="1">
        <f>7454+3723</f>
        <v>11177</v>
      </c>
      <c r="M200" s="1">
        <f>2500+3600+5400+3600+5220</f>
        <v>20320</v>
      </c>
    </row>
    <row r="201" spans="1:13" x14ac:dyDescent="0.35">
      <c r="A201" s="5">
        <v>22</v>
      </c>
      <c r="B201" s="2" t="s">
        <v>261</v>
      </c>
      <c r="C201" s="2" t="s">
        <v>16</v>
      </c>
      <c r="D201" s="2" t="s">
        <v>99</v>
      </c>
      <c r="E201" s="2" t="s">
        <v>265</v>
      </c>
      <c r="F201" s="2" t="s">
        <v>18</v>
      </c>
      <c r="G201" s="2" t="s">
        <v>262</v>
      </c>
      <c r="H201" s="10" t="s">
        <v>308</v>
      </c>
      <c r="I201" s="18">
        <f>15293+13818</f>
        <v>29111</v>
      </c>
    </row>
    <row r="202" spans="1:13" x14ac:dyDescent="0.35">
      <c r="A202" s="5">
        <v>22</v>
      </c>
      <c r="B202" s="2" t="s">
        <v>261</v>
      </c>
      <c r="C202" s="2" t="s">
        <v>16</v>
      </c>
      <c r="D202" s="2" t="s">
        <v>93</v>
      </c>
      <c r="E202" s="2" t="s">
        <v>94</v>
      </c>
      <c r="F202" s="2" t="s">
        <v>18</v>
      </c>
      <c r="G202" s="2" t="s">
        <v>262</v>
      </c>
      <c r="H202" s="10" t="s">
        <v>309</v>
      </c>
      <c r="I202" s="18">
        <v>450000</v>
      </c>
      <c r="K202" s="1">
        <f>65000</f>
        <v>65000</v>
      </c>
      <c r="L202" s="39">
        <f>I202-K202</f>
        <v>385000</v>
      </c>
    </row>
    <row r="203" spans="1:13" x14ac:dyDescent="0.35">
      <c r="A203" s="5">
        <v>22</v>
      </c>
      <c r="B203" s="2" t="s">
        <v>261</v>
      </c>
      <c r="C203" s="2" t="s">
        <v>16</v>
      </c>
      <c r="D203" s="2" t="s">
        <v>99</v>
      </c>
      <c r="E203" s="2" t="s">
        <v>278</v>
      </c>
      <c r="F203" s="2" t="s">
        <v>18</v>
      </c>
      <c r="G203" s="2" t="s">
        <v>262</v>
      </c>
      <c r="H203" s="10" t="s">
        <v>310</v>
      </c>
      <c r="I203" s="18">
        <v>0</v>
      </c>
    </row>
    <row r="204" spans="1:13" x14ac:dyDescent="0.35">
      <c r="A204" s="5">
        <v>22</v>
      </c>
      <c r="B204" s="2" t="s">
        <v>261</v>
      </c>
      <c r="C204" s="2" t="s">
        <v>16</v>
      </c>
      <c r="D204" s="2" t="s">
        <v>99</v>
      </c>
      <c r="E204" s="2" t="s">
        <v>283</v>
      </c>
      <c r="F204" s="2" t="s">
        <v>18</v>
      </c>
      <c r="G204" s="2" t="s">
        <v>262</v>
      </c>
      <c r="H204" s="10" t="s">
        <v>311</v>
      </c>
      <c r="I204" s="18">
        <v>0</v>
      </c>
    </row>
    <row r="205" spans="1:13" x14ac:dyDescent="0.35">
      <c r="A205" s="5">
        <v>22</v>
      </c>
      <c r="B205" s="2" t="s">
        <v>261</v>
      </c>
      <c r="C205" s="2" t="s">
        <v>16</v>
      </c>
      <c r="D205" s="2" t="s">
        <v>99</v>
      </c>
      <c r="E205" s="2" t="s">
        <v>280</v>
      </c>
      <c r="F205" s="2" t="s">
        <v>18</v>
      </c>
      <c r="G205" s="2" t="s">
        <v>262</v>
      </c>
      <c r="H205" s="10" t="s">
        <v>312</v>
      </c>
      <c r="I205" s="18">
        <v>0</v>
      </c>
    </row>
    <row r="206" spans="1:13" x14ac:dyDescent="0.35">
      <c r="A206" s="5">
        <v>22</v>
      </c>
      <c r="B206" s="2" t="s">
        <v>261</v>
      </c>
      <c r="C206" s="2" t="s">
        <v>16</v>
      </c>
      <c r="D206" s="2" t="s">
        <v>99</v>
      </c>
      <c r="E206" s="2" t="s">
        <v>265</v>
      </c>
      <c r="F206" s="2" t="s">
        <v>18</v>
      </c>
      <c r="G206" s="2" t="s">
        <v>262</v>
      </c>
      <c r="H206" s="10" t="s">
        <v>313</v>
      </c>
      <c r="I206" s="18">
        <v>0</v>
      </c>
    </row>
    <row r="207" spans="1:13" x14ac:dyDescent="0.35">
      <c r="A207" s="5">
        <v>22</v>
      </c>
      <c r="B207" s="2" t="s">
        <v>15</v>
      </c>
      <c r="C207" s="2" t="s">
        <v>16</v>
      </c>
      <c r="D207" s="2" t="s">
        <v>93</v>
      </c>
      <c r="E207" s="2" t="s">
        <v>225</v>
      </c>
      <c r="F207" s="2" t="s">
        <v>18</v>
      </c>
      <c r="G207" s="2" t="s">
        <v>17</v>
      </c>
      <c r="H207" s="10" t="s">
        <v>224</v>
      </c>
      <c r="I207" s="18">
        <v>0</v>
      </c>
    </row>
    <row r="208" spans="1:13" x14ac:dyDescent="0.35">
      <c r="A208" s="19" t="s">
        <v>284</v>
      </c>
      <c r="B208" s="20"/>
      <c r="C208" s="20"/>
      <c r="D208" s="20"/>
      <c r="E208" s="20"/>
      <c r="F208" s="20"/>
      <c r="G208" s="20"/>
      <c r="H208" s="24"/>
      <c r="I208" s="25">
        <f>SUM(I181:I207)</f>
        <v>1163083</v>
      </c>
    </row>
    <row r="209" spans="1:13" ht="13.5" customHeight="1" x14ac:dyDescent="0.35">
      <c r="A209" s="22"/>
      <c r="B209" s="23"/>
      <c r="C209" s="23"/>
      <c r="D209" s="23"/>
      <c r="E209" s="23"/>
      <c r="F209" s="23"/>
      <c r="G209" s="23"/>
      <c r="H209" s="22"/>
      <c r="I209" s="26"/>
    </row>
    <row r="210" spans="1:13" x14ac:dyDescent="0.35">
      <c r="A210" s="22"/>
      <c r="B210" s="23"/>
      <c r="C210" s="23"/>
      <c r="D210" s="23"/>
      <c r="E210" s="23"/>
      <c r="F210" s="23"/>
      <c r="G210" s="23"/>
      <c r="H210" s="22" t="s">
        <v>285</v>
      </c>
      <c r="I210" s="25">
        <f>I162+I178-I208</f>
        <v>0</v>
      </c>
    </row>
    <row r="211" spans="1:13" x14ac:dyDescent="0.35">
      <c r="A211" s="22"/>
      <c r="B211" s="23"/>
      <c r="C211" s="23"/>
      <c r="D211" s="23"/>
      <c r="E211" s="23"/>
      <c r="F211" s="23"/>
      <c r="G211" s="23"/>
      <c r="H211" s="22"/>
      <c r="I211" s="34"/>
    </row>
    <row r="212" spans="1:13" ht="16" thickBot="1" x14ac:dyDescent="0.4">
      <c r="A212" s="35" t="s">
        <v>286</v>
      </c>
      <c r="B212" s="36"/>
      <c r="C212" s="36"/>
      <c r="D212" s="36"/>
      <c r="E212" s="36"/>
      <c r="F212" s="36"/>
      <c r="G212" s="36"/>
      <c r="H212" s="35"/>
      <c r="I212" s="37">
        <f>I178+I55</f>
        <v>5173174</v>
      </c>
      <c r="J212" s="39">
        <f>I212-5173174</f>
        <v>0</v>
      </c>
    </row>
    <row r="213" spans="1:13" ht="16" thickTop="1" x14ac:dyDescent="0.35">
      <c r="I213" s="18"/>
    </row>
    <row r="214" spans="1:13" x14ac:dyDescent="0.35">
      <c r="I214" s="18"/>
    </row>
    <row r="215" spans="1:13" ht="16" thickBot="1" x14ac:dyDescent="0.4">
      <c r="A215" s="35" t="s">
        <v>287</v>
      </c>
      <c r="B215" s="36"/>
      <c r="C215" s="36"/>
      <c r="D215" s="36"/>
      <c r="E215" s="36"/>
      <c r="F215" s="36"/>
      <c r="G215" s="36"/>
      <c r="H215" s="35"/>
      <c r="I215" s="37">
        <f>I208+I155</f>
        <v>5173173</v>
      </c>
      <c r="J215" s="39">
        <f>I215-5115768</f>
        <v>57405</v>
      </c>
      <c r="K215" s="39">
        <f>K200+I200+I201</f>
        <v>149252</v>
      </c>
      <c r="L215" s="39">
        <f>K215-J215</f>
        <v>91847</v>
      </c>
      <c r="M215" s="1">
        <f>3565+306647+476000+536654+197174+721094+656723.33+2217911</f>
        <v>5115768.33</v>
      </c>
    </row>
    <row r="216" spans="1:13" ht="16" thickTop="1" x14ac:dyDescent="0.35">
      <c r="I216" s="39">
        <f>I212-I215</f>
        <v>1</v>
      </c>
    </row>
    <row r="219" spans="1:13" x14ac:dyDescent="0.35">
      <c r="H219" s="1" t="s">
        <v>288</v>
      </c>
      <c r="I219" s="40">
        <f>I183+I184+I188+I196+I197+I202</f>
        <v>635664</v>
      </c>
    </row>
    <row r="220" spans="1:13" x14ac:dyDescent="0.35">
      <c r="H220" s="1" t="s">
        <v>289</v>
      </c>
      <c r="I220" s="40">
        <f>I62</f>
        <v>1582247</v>
      </c>
    </row>
    <row r="221" spans="1:13" x14ac:dyDescent="0.35">
      <c r="H221" s="1" t="s">
        <v>290</v>
      </c>
      <c r="I221" s="40">
        <f>I220+I219</f>
        <v>2217911</v>
      </c>
    </row>
    <row r="222" spans="1:13" x14ac:dyDescent="0.35">
      <c r="H222" s="1" t="s">
        <v>291</v>
      </c>
      <c r="I222" s="40">
        <f>I221/I7</f>
        <v>6523.267647058824</v>
      </c>
    </row>
    <row r="223" spans="1:13" hidden="1" x14ac:dyDescent="0.35">
      <c r="H223" s="1" t="s">
        <v>292</v>
      </c>
      <c r="I223" s="41">
        <f>I222/I9</f>
        <v>0.69681789017571139</v>
      </c>
    </row>
    <row r="224" spans="1:13" hidden="1" x14ac:dyDescent="0.35">
      <c r="H224" s="1" t="s">
        <v>293</v>
      </c>
      <c r="I224" s="40">
        <f>SUM(I21:I37)</f>
        <v>0</v>
      </c>
    </row>
    <row r="225" spans="8:11" hidden="1" x14ac:dyDescent="0.35">
      <c r="H225" s="1" t="s">
        <v>294</v>
      </c>
      <c r="I225" s="42">
        <f>I224/I212</f>
        <v>0</v>
      </c>
    </row>
    <row r="226" spans="8:11" hidden="1" x14ac:dyDescent="0.35">
      <c r="H226" s="1" t="s">
        <v>295</v>
      </c>
      <c r="I226" s="43">
        <f>(I215-I153)/I8</f>
        <v>15046.376470588235</v>
      </c>
    </row>
    <row r="227" spans="8:11" hidden="1" x14ac:dyDescent="0.35">
      <c r="H227" s="1" t="s">
        <v>296</v>
      </c>
      <c r="I227" s="44">
        <v>32</v>
      </c>
    </row>
    <row r="228" spans="8:11" hidden="1" x14ac:dyDescent="0.35">
      <c r="H228" s="1" t="s">
        <v>297</v>
      </c>
      <c r="I228" s="45">
        <f>I8/I227</f>
        <v>10.625</v>
      </c>
    </row>
    <row r="229" spans="8:11" hidden="1" x14ac:dyDescent="0.35">
      <c r="H229" s="1" t="s">
        <v>298</v>
      </c>
      <c r="I229" s="42">
        <f>I158/I212</f>
        <v>0.41506085045660557</v>
      </c>
    </row>
    <row r="230" spans="8:11" hidden="1" x14ac:dyDescent="0.35">
      <c r="H230" s="1" t="s">
        <v>299</v>
      </c>
      <c r="I230" s="39">
        <f>(I215-I153)/365</f>
        <v>14015.802739726027</v>
      </c>
    </row>
    <row r="231" spans="8:11" hidden="1" x14ac:dyDescent="0.35">
      <c r="H231" s="1" t="s">
        <v>300</v>
      </c>
      <c r="I231" s="39">
        <f>I230*30</f>
        <v>420474.08219178079</v>
      </c>
    </row>
    <row r="232" spans="8:11" hidden="1" x14ac:dyDescent="0.35">
      <c r="H232" s="11" t="s">
        <v>301</v>
      </c>
      <c r="I232" s="46">
        <f>I158-I231</f>
        <v>1726707.9178082193</v>
      </c>
    </row>
    <row r="233" spans="8:11" hidden="1" x14ac:dyDescent="0.35">
      <c r="H233" s="11" t="s">
        <v>302</v>
      </c>
      <c r="I233" s="47">
        <f>I232/I230</f>
        <v>123.19721887309981</v>
      </c>
    </row>
    <row r="234" spans="8:11" hidden="1" x14ac:dyDescent="0.35">
      <c r="H234" s="1" t="s">
        <v>303</v>
      </c>
    </row>
    <row r="235" spans="8:11" hidden="1" x14ac:dyDescent="0.35"/>
    <row r="236" spans="8:11" hidden="1" x14ac:dyDescent="0.35"/>
    <row r="238" spans="8:11" x14ac:dyDescent="0.35">
      <c r="H238" s="1">
        <v>300</v>
      </c>
      <c r="I238" s="46">
        <f>I100+I193+I198</f>
        <v>709996</v>
      </c>
    </row>
    <row r="239" spans="8:11" x14ac:dyDescent="0.35">
      <c r="H239" s="11" t="s">
        <v>325</v>
      </c>
      <c r="I239" s="39">
        <f>I143+I181+I187+I192+I200+I201</f>
        <v>306646</v>
      </c>
    </row>
    <row r="240" spans="8:11" x14ac:dyDescent="0.35">
      <c r="I240" s="39"/>
      <c r="J240" s="39"/>
      <c r="K240" s="39"/>
    </row>
  </sheetData>
  <sheetProtection formatCells="0" formatColumns="0" formatRows="0" insertColumns="0" insertRows="0" insertHyperlinks="0" deleteColumns="0" deleteRows="0" sort="0" autoFilter="0" pivotTables="0"/>
  <pageMargins left="0" right="0" top="1.25" bottom="1" header="0.5" footer="0.5"/>
  <pageSetup scale="55" fitToHeight="4" orientation="landscape" r:id="rId1"/>
  <headerFooter alignWithMargins="0">
    <oddHeader>&amp;C&amp;"Arial,Bold"University Prep - Steele St.
Revenue and Expenses Budgets
Bud/Act  FY20 &amp; FY21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Fund</vt:lpstr>
      <vt:lpstr>'Operating Fund'!Print_Area</vt:lpstr>
      <vt:lpstr>'Operating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KOERNER</dc:creator>
  <cp:lastModifiedBy>Rory</cp:lastModifiedBy>
  <dcterms:created xsi:type="dcterms:W3CDTF">2021-01-26T20:06:25Z</dcterms:created>
  <dcterms:modified xsi:type="dcterms:W3CDTF">2022-08-30T17:26:17Z</dcterms:modified>
</cp:coreProperties>
</file>