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ry\Dropbox (G&amp;G Consulting Group)\BROADCAST 7 SHARE FOLDER\University Prep\1 Charter School Adopted Budget\"/>
    </mc:Choice>
  </mc:AlternateContent>
  <xr:revisionPtr revIDLastSave="0" documentId="8_{5AFE8FFD-5DE1-49E2-B1C3-98599C80FDDB}" xr6:coauthVersionLast="47" xr6:coauthVersionMax="47" xr10:uidLastSave="{00000000-0000-0000-0000-000000000000}"/>
  <bookViews>
    <workbookView xWindow="33720" yWindow="-7515" windowWidth="29040" windowHeight="15840" xr2:uid="{00000000-000D-0000-FFFF-FFFF00000000}"/>
  </bookViews>
  <sheets>
    <sheet name="UPREP Uniform Budget Summary" sheetId="1" r:id="rId1"/>
  </sheets>
  <definedNames>
    <definedName name="_xlnm._FilterDatabase" localSheetId="0" hidden="1">'UPREP Uniform Budget Summary'!$A$2:$F$198</definedName>
    <definedName name="AllowFundHlook">#REF!</definedName>
    <definedName name="AllowProg">#REF!</definedName>
    <definedName name="CertBen">#REF!</definedName>
    <definedName name="CertFund">#REF!</definedName>
    <definedName name="CertGrant">#REF!</definedName>
    <definedName name="CertObj">#REF!</definedName>
    <definedName name="CertProg">#REF!</definedName>
    <definedName name="CertSalary">#REF!</definedName>
    <definedName name="ERRORRPT">#REF!</definedName>
    <definedName name="MINRESERVE">#REF!</definedName>
    <definedName name="PAGE01">#REF!</definedName>
    <definedName name="PAGE02">#REF!</definedName>
    <definedName name="PAGE03">#REF!</definedName>
    <definedName name="PAGE04">#REF!</definedName>
    <definedName name="PAGE05">#REF!</definedName>
    <definedName name="PAGE06">#REF!</definedName>
    <definedName name="PAGE07">#REF!</definedName>
    <definedName name="PAGE08">#REF!</definedName>
    <definedName name="PAGE09">#REF!</definedName>
    <definedName name="PAGE10">#REF!</definedName>
    <definedName name="PAGE11">#REF!</definedName>
    <definedName name="PAGE12">#REF!</definedName>
    <definedName name="PAGE13">#REF!</definedName>
    <definedName name="PAGE14">#REF!</definedName>
    <definedName name="PAGE15">#REF!</definedName>
    <definedName name="PAGE16">#REF!</definedName>
    <definedName name="page17">#REF!</definedName>
    <definedName name="PAGE18">#REF!</definedName>
    <definedName name="PAGE19">#REF!</definedName>
    <definedName name="PAGE20">#REF!</definedName>
    <definedName name="PAGE21">#REF!</definedName>
    <definedName name="PAGE22">#REF!</definedName>
    <definedName name="PAGE23">#REF!</definedName>
    <definedName name="_xlnm.Print_Titles" localSheetId="0">'UPREP Uniform Budget Summary'!$A:$B,'UPREP Uniform Budget Summary'!$1:$2</definedName>
    <definedName name="printjob1">#REF!,#REF!,#REF!,#REF!,#REF!,#REF!,#REF!,#REF!,#REF!,#REF!,#REF!</definedName>
    <definedName name="printjob2">#REF!,#REF!,#REF!,#REF!,#REF!,#REF!,#REF!,#REF!,#REF!,#REF!,#REF!</definedName>
    <definedName name="printjob3">#REF!,#REF!</definedName>
    <definedName name="printsumm">#REF!,#REF!,#REF!,#REF!,#REF!</definedName>
    <definedName name="printtabor">#REF!,#REF!,#REF!</definedName>
    <definedName name="SPENDLIM">#REF!</definedName>
    <definedName name="SUMM01">#REF!</definedName>
    <definedName name="SUMM02">#REF!</definedName>
    <definedName name="SUMM03">#REF!</definedName>
    <definedName name="SUMM04">#REF!</definedName>
    <definedName name="SUMM05">#REF!</definedName>
    <definedName name="TAXLIM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1" i="1" l="1"/>
  <c r="E96" i="1"/>
  <c r="E60" i="1"/>
  <c r="D78" i="1" l="1"/>
  <c r="D70" i="1"/>
  <c r="D62" i="1"/>
  <c r="C62" i="1"/>
  <c r="D59" i="1"/>
  <c r="C96" i="1"/>
  <c r="C41" i="1"/>
  <c r="D41" i="1"/>
  <c r="D43" i="1"/>
  <c r="D34" i="1"/>
  <c r="D26" i="1"/>
  <c r="D25" i="1"/>
  <c r="D27" i="1"/>
  <c r="D23" i="1"/>
  <c r="D7" i="1" l="1"/>
  <c r="D10" i="1"/>
  <c r="D9" i="1"/>
  <c r="F3" i="1"/>
  <c r="E11" i="1"/>
  <c r="E13" i="1" s="1"/>
  <c r="E19" i="1" s="1"/>
  <c r="E29" i="1"/>
  <c r="E38" i="1"/>
  <c r="E47" i="1"/>
  <c r="E56" i="1"/>
  <c r="E65" i="1"/>
  <c r="E74" i="1"/>
  <c r="E82" i="1"/>
  <c r="E91" i="1"/>
  <c r="E100" i="1"/>
  <c r="E109" i="1"/>
  <c r="E118" i="1"/>
  <c r="E126" i="1"/>
  <c r="E135" i="1"/>
  <c r="E144" i="1"/>
  <c r="E155" i="1"/>
  <c r="E164" i="1"/>
  <c r="E175" i="1"/>
  <c r="E196" i="1"/>
  <c r="E200" i="1" s="1"/>
  <c r="E146" i="1" l="1"/>
  <c r="E166" i="1" s="1"/>
  <c r="E177" i="1" s="1"/>
  <c r="E198" i="1" s="1"/>
  <c r="F188" i="1" l="1"/>
  <c r="D196" i="1" l="1"/>
  <c r="C196" i="1"/>
  <c r="D175" i="1"/>
  <c r="C175" i="1"/>
  <c r="D164" i="1"/>
  <c r="C164" i="1"/>
  <c r="D155" i="1"/>
  <c r="C155" i="1"/>
  <c r="D144" i="1"/>
  <c r="C144" i="1"/>
  <c r="D135" i="1"/>
  <c r="C135" i="1"/>
  <c r="D126" i="1"/>
  <c r="C126" i="1"/>
  <c r="D118" i="1"/>
  <c r="C118" i="1"/>
  <c r="D109" i="1"/>
  <c r="C109" i="1"/>
  <c r="D100" i="1"/>
  <c r="C100" i="1"/>
  <c r="D91" i="1"/>
  <c r="C91" i="1"/>
  <c r="D82" i="1"/>
  <c r="C82" i="1"/>
  <c r="D74" i="1"/>
  <c r="C74" i="1"/>
  <c r="D65" i="1"/>
  <c r="C65" i="1"/>
  <c r="D56" i="1"/>
  <c r="C56" i="1"/>
  <c r="D47" i="1"/>
  <c r="C47" i="1"/>
  <c r="D38" i="1"/>
  <c r="C38" i="1"/>
  <c r="D29" i="1"/>
  <c r="C29" i="1"/>
  <c r="D11" i="1"/>
  <c r="D13" i="1" s="1"/>
  <c r="D19" i="1" s="1"/>
  <c r="C11" i="1"/>
  <c r="C13" i="1" s="1"/>
  <c r="C19" i="1" s="1"/>
  <c r="F195" i="1"/>
  <c r="F194" i="1"/>
  <c r="F193" i="1"/>
  <c r="F192" i="1"/>
  <c r="F191" i="1"/>
  <c r="F190" i="1"/>
  <c r="F189" i="1"/>
  <c r="F187" i="1"/>
  <c r="F186" i="1"/>
  <c r="F185" i="1"/>
  <c r="F184" i="1"/>
  <c r="F183" i="1"/>
  <c r="F182" i="1"/>
  <c r="F181" i="1"/>
  <c r="F180" i="1"/>
  <c r="F174" i="1"/>
  <c r="F173" i="1"/>
  <c r="F172" i="1"/>
  <c r="F171" i="1"/>
  <c r="F170" i="1"/>
  <c r="F169" i="1"/>
  <c r="F163" i="1"/>
  <c r="F162" i="1"/>
  <c r="F161" i="1"/>
  <c r="F160" i="1"/>
  <c r="F159" i="1"/>
  <c r="F158" i="1"/>
  <c r="F154" i="1"/>
  <c r="F153" i="1"/>
  <c r="F152" i="1"/>
  <c r="F151" i="1"/>
  <c r="F150" i="1"/>
  <c r="F149" i="1"/>
  <c r="F143" i="1"/>
  <c r="F142" i="1"/>
  <c r="F141" i="1"/>
  <c r="F140" i="1"/>
  <c r="F139" i="1"/>
  <c r="F138" i="1"/>
  <c r="F134" i="1"/>
  <c r="F133" i="1"/>
  <c r="F132" i="1"/>
  <c r="F131" i="1"/>
  <c r="F130" i="1"/>
  <c r="F129" i="1"/>
  <c r="F125" i="1"/>
  <c r="F124" i="1"/>
  <c r="F123" i="1"/>
  <c r="F122" i="1"/>
  <c r="F121" i="1"/>
  <c r="F120" i="1"/>
  <c r="F117" i="1"/>
  <c r="F116" i="1"/>
  <c r="F115" i="1"/>
  <c r="F114" i="1"/>
  <c r="F113" i="1"/>
  <c r="F112" i="1"/>
  <c r="F108" i="1"/>
  <c r="F107" i="1"/>
  <c r="F106" i="1"/>
  <c r="F105" i="1"/>
  <c r="F104" i="1"/>
  <c r="F103" i="1"/>
  <c r="F99" i="1"/>
  <c r="F98" i="1"/>
  <c r="F97" i="1"/>
  <c r="F96" i="1"/>
  <c r="F95" i="1"/>
  <c r="F94" i="1"/>
  <c r="F90" i="1"/>
  <c r="F89" i="1"/>
  <c r="F88" i="1"/>
  <c r="F87" i="1"/>
  <c r="F86" i="1"/>
  <c r="F85" i="1"/>
  <c r="F81" i="1"/>
  <c r="F80" i="1"/>
  <c r="F79" i="1"/>
  <c r="F78" i="1"/>
  <c r="F77" i="1"/>
  <c r="F76" i="1"/>
  <c r="F73" i="1"/>
  <c r="F72" i="1"/>
  <c r="F71" i="1"/>
  <c r="F70" i="1"/>
  <c r="F69" i="1"/>
  <c r="F68" i="1"/>
  <c r="F64" i="1"/>
  <c r="F63" i="1"/>
  <c r="F62" i="1"/>
  <c r="F61" i="1"/>
  <c r="F60" i="1"/>
  <c r="F59" i="1"/>
  <c r="F55" i="1"/>
  <c r="F54" i="1"/>
  <c r="F53" i="1"/>
  <c r="F52" i="1"/>
  <c r="F51" i="1"/>
  <c r="F50" i="1"/>
  <c r="F46" i="1"/>
  <c r="F45" i="1"/>
  <c r="F44" i="1"/>
  <c r="F43" i="1"/>
  <c r="F42" i="1"/>
  <c r="F41" i="1"/>
  <c r="F37" i="1"/>
  <c r="F36" i="1"/>
  <c r="F35" i="1"/>
  <c r="F34" i="1"/>
  <c r="F33" i="1"/>
  <c r="F32" i="1"/>
  <c r="F28" i="1"/>
  <c r="F27" i="1"/>
  <c r="F26" i="1"/>
  <c r="F25" i="1"/>
  <c r="F24" i="1"/>
  <c r="F23" i="1"/>
  <c r="F17" i="1"/>
  <c r="F16" i="1"/>
  <c r="F15" i="1"/>
  <c r="F10" i="1"/>
  <c r="F9" i="1"/>
  <c r="F8" i="1"/>
  <c r="F7" i="1"/>
  <c r="F4" i="1"/>
  <c r="F38" i="1" l="1"/>
  <c r="F56" i="1"/>
  <c r="F74" i="1"/>
  <c r="F91" i="1"/>
  <c r="F109" i="1"/>
  <c r="F126" i="1"/>
  <c r="F144" i="1"/>
  <c r="F29" i="1"/>
  <c r="F47" i="1"/>
  <c r="F65" i="1"/>
  <c r="F82" i="1"/>
  <c r="F100" i="1"/>
  <c r="F118" i="1"/>
  <c r="F135" i="1"/>
  <c r="F155" i="1"/>
  <c r="F175" i="1"/>
  <c r="F196" i="1"/>
  <c r="C146" i="1"/>
  <c r="C166" i="1" s="1"/>
  <c r="C177" i="1" s="1"/>
  <c r="C198" i="1" s="1"/>
  <c r="D146" i="1"/>
  <c r="D166" i="1" s="1"/>
  <c r="D177" i="1" s="1"/>
  <c r="D198" i="1" s="1"/>
  <c r="F11" i="1"/>
  <c r="F13" i="1" s="1"/>
  <c r="F19" i="1" s="1"/>
  <c r="F164" i="1"/>
  <c r="F146" i="1" l="1"/>
  <c r="F166" i="1" s="1"/>
  <c r="F177" i="1" s="1"/>
  <c r="F198" i="1" s="1"/>
  <c r="D200" i="1"/>
  <c r="C200" i="1"/>
</calcChain>
</file>

<file path=xl/sharedStrings.xml><?xml version="1.0" encoding="utf-8"?>
<sst xmlns="http://schemas.openxmlformats.org/spreadsheetml/2006/main" count="322" uniqueCount="120">
  <si>
    <t>TOTAL</t>
  </si>
  <si>
    <t>Local Sources</t>
  </si>
  <si>
    <t>1000 - 1999</t>
  </si>
  <si>
    <t>Intermediate Sources</t>
  </si>
  <si>
    <t>2000 - 2999</t>
  </si>
  <si>
    <t>State Sources</t>
  </si>
  <si>
    <t>3000 - 3999</t>
  </si>
  <si>
    <t>Federal Sources</t>
  </si>
  <si>
    <t>4000 - 4999</t>
  </si>
  <si>
    <t xml:space="preserve">      </t>
  </si>
  <si>
    <t>5600,5700, 5800</t>
  </si>
  <si>
    <t>5200 - 5300</t>
  </si>
  <si>
    <t xml:space="preserve">Other Sources </t>
  </si>
  <si>
    <t>5100,5400, 5500,5900, 5990, 5991</t>
  </si>
  <si>
    <t>Instruction - Program 0010 to 2099</t>
  </si>
  <si>
    <t>0100</t>
  </si>
  <si>
    <t>0200</t>
  </si>
  <si>
    <t>0300,0400, 0500</t>
  </si>
  <si>
    <t>0600</t>
  </si>
  <si>
    <t>0700</t>
  </si>
  <si>
    <t>0800, 0900</t>
  </si>
  <si>
    <t>Supporting Services</t>
  </si>
  <si>
    <t>Students - Program 2100</t>
  </si>
  <si>
    <t>Instructional Staff - Program 2200</t>
  </si>
  <si>
    <t>School Administration - Program 2400</t>
  </si>
  <si>
    <t>Operations and Maintenance - Program 2600</t>
  </si>
  <si>
    <t>Student Transportation - Program 2700</t>
  </si>
  <si>
    <t>Other Support - Program 2900</t>
  </si>
  <si>
    <t>Food Service Operations - Program 3100</t>
  </si>
  <si>
    <t>Community Services - Program 3300</t>
  </si>
  <si>
    <t>Education for Adults - Program 3400</t>
  </si>
  <si>
    <t>Property - Program 4000</t>
  </si>
  <si>
    <t>Other Uses - Program 5000s - including Transfers Out and/or Allocations Out as an expenditure</t>
  </si>
  <si>
    <t>0840</t>
  </si>
  <si>
    <t>N/A</t>
  </si>
  <si>
    <t>General Administration - Program 2300, including Program 2303 and 2304</t>
  </si>
  <si>
    <t>Business Services - Program 2500, including Program 2501</t>
  </si>
  <si>
    <t>Central Support - Program 2800, including Program 2801</t>
  </si>
  <si>
    <t>APPROPRIATED RESERVES</t>
  </si>
  <si>
    <t>BUDGETED ENDING FUND BALANCE</t>
  </si>
  <si>
    <t>6710</t>
  </si>
  <si>
    <t>6720</t>
  </si>
  <si>
    <t>6721</t>
  </si>
  <si>
    <t>6722</t>
  </si>
  <si>
    <t>6723</t>
  </si>
  <si>
    <t>6724</t>
  </si>
  <si>
    <t>6726</t>
  </si>
  <si>
    <t>6727</t>
  </si>
  <si>
    <t>6750</t>
  </si>
  <si>
    <t>6760</t>
  </si>
  <si>
    <t>6770</t>
  </si>
  <si>
    <t>Enterprise Operations - Program 3200</t>
  </si>
  <si>
    <t>6790</t>
  </si>
  <si>
    <t>6791</t>
  </si>
  <si>
    <t>6792</t>
  </si>
  <si>
    <t>Use of a portion of beginning fund balance resolution required?</t>
  </si>
  <si>
    <t>Object
Source</t>
  </si>
  <si>
    <t>Salaries</t>
  </si>
  <si>
    <t>Purchased Services</t>
  </si>
  <si>
    <t>Supplies and Materials</t>
  </si>
  <si>
    <t>Property</t>
  </si>
  <si>
    <t>Other</t>
  </si>
  <si>
    <t xml:space="preserve">   Non-spendable fund balance  (9900)</t>
  </si>
  <si>
    <t xml:space="preserve">   TABOR 3% emergency reserve (9321)</t>
  </si>
  <si>
    <t xml:space="preserve">   TABOR multi year obligations (9322)</t>
  </si>
  <si>
    <t xml:space="preserve">   District emergency reserve (letter of credit or real estate) (9323)</t>
  </si>
  <si>
    <t xml:space="preserve">   Colorado Preschool Program (CPP) (9324)</t>
  </si>
  <si>
    <t xml:space="preserve">   Risk-related / restricted capital reserve (9326)</t>
  </si>
  <si>
    <t xml:space="preserve">   BEST capital renewal reserve (9327)</t>
  </si>
  <si>
    <t xml:space="preserve">   Committed fund balance (9900)</t>
  </si>
  <si>
    <t xml:space="preserve">   Committed fund balance (15% limit) (9200)</t>
  </si>
  <si>
    <t xml:space="preserve">   Assigned fund balance (9900)</t>
  </si>
  <si>
    <t xml:space="preserve">   Unassigned fund balance (9900)</t>
  </si>
  <si>
    <t xml:space="preserve">   Net investment in capital assets (9900)</t>
  </si>
  <si>
    <t xml:space="preserve">   Restricted net position (9900)</t>
  </si>
  <si>
    <t xml:space="preserve">   Unrestricted net position (9900)</t>
  </si>
  <si>
    <t>Total Instruction</t>
  </si>
  <si>
    <t>Total Students</t>
  </si>
  <si>
    <t>Total Instructional Staff</t>
  </si>
  <si>
    <t>Total School Administration</t>
  </si>
  <si>
    <t>Total Operations and Maintenance</t>
  </si>
  <si>
    <t>Total Student Transportation</t>
  </si>
  <si>
    <t>Total Central Support</t>
  </si>
  <si>
    <t>Total Other Support</t>
  </si>
  <si>
    <t>Total Enterprise Operations</t>
  </si>
  <si>
    <t>Total Community Services</t>
  </si>
  <si>
    <t>Total Education for Adults Services</t>
  </si>
  <si>
    <t>Total Supporting Services</t>
  </si>
  <si>
    <t>Total Property</t>
  </si>
  <si>
    <t>Total Other Uses</t>
  </si>
  <si>
    <t>Total Business Services</t>
  </si>
  <si>
    <t>Total Revenues</t>
  </si>
  <si>
    <t>Total Beginning Fund Balance and Reserves</t>
  </si>
  <si>
    <t>Total Allocations To/From Other Funds</t>
  </si>
  <si>
    <t>Total Expenditures</t>
  </si>
  <si>
    <t>Total Expenditures and Reserves</t>
  </si>
  <si>
    <t>Total Ending Fund Balance</t>
  </si>
  <si>
    <t>Total Available Beginning Fund Balance &amp; Revenues Less Total Expenditures &amp; Reserves Less Ending Fund Balance (Shall Equal Zero (0))</t>
  </si>
  <si>
    <t>Transfers To/From Other Funds</t>
  </si>
  <si>
    <t>Expenditures</t>
  </si>
  <si>
    <t>Available  Beginning Fund Balance &amp; Revenues (Plus Or Minus (If Revenue) Allocations And Transfers)</t>
  </si>
  <si>
    <t>Beginning Fund Balance
(Includes All Reserves)</t>
  </si>
  <si>
    <t>Revenues</t>
  </si>
  <si>
    <t>Other Reserved Fund Balance (9900)</t>
  </si>
  <si>
    <t>Other Restricted Reserves (932X)</t>
  </si>
  <si>
    <t>Reserved Fund Balance (9100)</t>
  </si>
  <si>
    <t>District Emergency Reserve (9315)</t>
  </si>
  <si>
    <t>Reserve for TABOR 3% (9321)</t>
  </si>
  <si>
    <t>Reserve for TABOR - Multi-Year Obligations (9322)</t>
  </si>
  <si>
    <t>Total Reserves</t>
  </si>
  <si>
    <t>6728</t>
  </si>
  <si>
    <t xml:space="preserve">   Total program reserve (9328)</t>
  </si>
  <si>
    <t xml:space="preserve">   Restricted fund balance (9900)</t>
  </si>
  <si>
    <t>Employee Benefits, including object 0280</t>
  </si>
  <si>
    <t>FY2021-2022 UNIFORM BUDGET SUMMARY</t>
  </si>
  <si>
    <t>University Prep Steele St     (Code 6957)                 10
General Fund</t>
  </si>
  <si>
    <t>University Preparatory School - Arapahoe         (Code 8945)                 10
General Fund</t>
  </si>
  <si>
    <t>University Preparatory Schools Central Management Office                10             General Fund</t>
  </si>
  <si>
    <t>Budgeted Pupil Count/Campus</t>
  </si>
  <si>
    <t>University Preparatory Schools
Denver County 1 District Code: 0880
Adopted Budget
Adopted: May 24, 2021
Network Budgeted Pupil Count: 680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</si>
</sst>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5" x14ac:knownFonts="1">
    <font>
      <sz val="8"/>
      <name val="Helv"/>
    </font>
    <font>
      <b/>
      <sz val="10"/>
      <name val="Arial"/>
      <family val="2"/>
    </font>
    <font>
      <sz val="10"/>
      <name val="Helv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37" fontId="0" fillId="0" borderId="0"/>
  </cellStyleXfs>
  <cellXfs count="46">
    <xf numFmtId="37" fontId="0" fillId="0" borderId="0" xfId="0"/>
    <xf numFmtId="49" fontId="1" fillId="0" borderId="0" xfId="0" applyNumberFormat="1" applyFont="1" applyAlignment="1">
      <alignment horizontal="right" wrapText="1"/>
    </xf>
    <xf numFmtId="41" fontId="3" fillId="0" borderId="0" xfId="0" applyNumberFormat="1" applyFont="1"/>
    <xf numFmtId="37" fontId="2" fillId="0" borderId="0" xfId="0" applyFont="1" applyFill="1" applyBorder="1"/>
    <xf numFmtId="37" fontId="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wrapText="1"/>
    </xf>
    <xf numFmtId="37" fontId="3" fillId="0" borderId="0" xfId="0" applyFont="1" applyFill="1" applyBorder="1"/>
    <xf numFmtId="41" fontId="3" fillId="0" borderId="0" xfId="0" applyNumberFormat="1" applyFont="1" applyFill="1" applyBorder="1"/>
    <xf numFmtId="49" fontId="1" fillId="0" borderId="0" xfId="0" applyNumberFormat="1" applyFont="1" applyFill="1" applyAlignment="1">
      <alignment horizontal="right" wrapText="1"/>
    </xf>
    <xf numFmtId="41" fontId="3" fillId="0" borderId="0" xfId="0" applyNumberFormat="1" applyFont="1" applyAlignment="1">
      <alignment horizontal="center"/>
    </xf>
    <xf numFmtId="37" fontId="1" fillId="0" borderId="0" xfId="0" applyNumberFormat="1" applyFont="1" applyAlignment="1">
      <alignment vertical="top" wrapText="1"/>
    </xf>
    <xf numFmtId="37" fontId="1" fillId="0" borderId="0" xfId="0" applyFont="1" applyFill="1" applyAlignment="1">
      <alignment vertical="top" wrapText="1"/>
    </xf>
    <xf numFmtId="37" fontId="1" fillId="0" borderId="0" xfId="0" applyFont="1" applyAlignment="1">
      <alignment vertical="top" wrapText="1"/>
    </xf>
    <xf numFmtId="37" fontId="3" fillId="0" borderId="0" xfId="0" applyFont="1" applyAlignment="1">
      <alignment vertical="top" wrapText="1"/>
    </xf>
    <xf numFmtId="37" fontId="1" fillId="0" borderId="2" xfId="0" applyFont="1" applyBorder="1" applyAlignment="1">
      <alignment vertical="top" wrapText="1"/>
    </xf>
    <xf numFmtId="37" fontId="1" fillId="0" borderId="2" xfId="0" applyFont="1" applyFill="1" applyBorder="1" applyAlignment="1">
      <alignment vertical="top" wrapText="1"/>
    </xf>
    <xf numFmtId="37" fontId="3" fillId="0" borderId="2" xfId="0" applyFont="1" applyBorder="1" applyAlignment="1">
      <alignment horizontal="left" vertical="top" wrapText="1" indent="1"/>
    </xf>
    <xf numFmtId="37" fontId="3" fillId="0" borderId="2" xfId="0" applyFont="1" applyBorder="1" applyAlignment="1">
      <alignment vertical="top" wrapText="1"/>
    </xf>
    <xf numFmtId="37" fontId="3" fillId="0" borderId="2" xfId="0" applyFont="1" applyFill="1" applyBorder="1" applyAlignment="1">
      <alignment vertical="top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right" wrapText="1"/>
    </xf>
    <xf numFmtId="41" fontId="3" fillId="0" borderId="6" xfId="0" applyNumberFormat="1" applyFont="1" applyFill="1" applyBorder="1" applyProtection="1">
      <protection locked="0"/>
    </xf>
    <xf numFmtId="41" fontId="3" fillId="0" borderId="7" xfId="0" applyNumberFormat="1" applyFont="1" applyBorder="1"/>
    <xf numFmtId="41" fontId="1" fillId="0" borderId="6" xfId="0" applyNumberFormat="1" applyFont="1" applyFill="1" applyBorder="1" applyAlignment="1" applyProtection="1">
      <alignment horizontal="center" wrapText="1"/>
      <protection locked="0"/>
    </xf>
    <xf numFmtId="41" fontId="1" fillId="0" borderId="7" xfId="0" applyNumberFormat="1" applyFont="1" applyFill="1" applyBorder="1" applyAlignment="1">
      <alignment horizontal="center" wrapText="1"/>
    </xf>
    <xf numFmtId="41" fontId="3" fillId="0" borderId="6" xfId="0" applyNumberFormat="1" applyFont="1" applyBorder="1"/>
    <xf numFmtId="41" fontId="4" fillId="0" borderId="6" xfId="0" applyNumberFormat="1" applyFont="1" applyFill="1" applyBorder="1" applyProtection="1">
      <protection locked="0"/>
    </xf>
    <xf numFmtId="41" fontId="3" fillId="0" borderId="6" xfId="0" applyNumberFormat="1" applyFont="1" applyFill="1" applyBorder="1"/>
    <xf numFmtId="41" fontId="3" fillId="0" borderId="7" xfId="0" applyNumberFormat="1" applyFont="1" applyFill="1" applyBorder="1"/>
    <xf numFmtId="41" fontId="3" fillId="0" borderId="6" xfId="0" applyNumberFormat="1" applyFont="1" applyBorder="1" applyProtection="1">
      <protection locked="0"/>
    </xf>
    <xf numFmtId="41" fontId="3" fillId="0" borderId="6" xfId="0" applyNumberFormat="1" applyFont="1" applyBorder="1" applyAlignment="1" applyProtection="1">
      <alignment horizontal="right"/>
      <protection locked="0"/>
    </xf>
    <xf numFmtId="41" fontId="3" fillId="0" borderId="7" xfId="0" applyNumberFormat="1" applyFont="1" applyBorder="1" applyAlignment="1">
      <alignment horizontal="right"/>
    </xf>
    <xf numFmtId="41" fontId="1" fillId="0" borderId="8" xfId="0" applyNumberFormat="1" applyFont="1" applyFill="1" applyBorder="1" applyAlignment="1">
      <alignment horizontal="center" wrapText="1"/>
    </xf>
    <xf numFmtId="49" fontId="1" fillId="0" borderId="3" xfId="0" applyNumberFormat="1" applyFont="1" applyFill="1" applyBorder="1" applyAlignment="1" applyProtection="1">
      <alignment horizontal="center" wrapText="1"/>
      <protection locked="0"/>
    </xf>
    <xf numFmtId="41" fontId="1" fillId="0" borderId="9" xfId="0" applyNumberFormat="1" applyFont="1" applyFill="1" applyBorder="1" applyAlignment="1">
      <alignment horizontal="center" wrapText="1"/>
    </xf>
    <xf numFmtId="37" fontId="1" fillId="2" borderId="10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right" wrapText="1"/>
    </xf>
    <xf numFmtId="41" fontId="3" fillId="2" borderId="4" xfId="0" applyNumberFormat="1" applyFont="1" applyFill="1" applyBorder="1"/>
    <xf numFmtId="41" fontId="3" fillId="2" borderId="11" xfId="0" applyNumberFormat="1" applyFont="1" applyFill="1" applyBorder="1"/>
    <xf numFmtId="37" fontId="1" fillId="2" borderId="10" xfId="0" applyFont="1" applyFill="1" applyBorder="1" applyAlignment="1">
      <alignment horizontal="left" vertical="top" wrapText="1" indent="2"/>
    </xf>
    <xf numFmtId="37" fontId="1" fillId="3" borderId="5" xfId="0" applyFont="1" applyFill="1" applyBorder="1" applyAlignment="1" applyProtection="1">
      <alignment vertical="center" wrapText="1"/>
      <protection locked="0"/>
    </xf>
    <xf numFmtId="49" fontId="1" fillId="0" borderId="0" xfId="0" applyNumberFormat="1" applyFont="1" applyFill="1" applyBorder="1" applyAlignment="1" applyProtection="1">
      <alignment horizontal="center" wrapText="1"/>
      <protection locked="0"/>
    </xf>
    <xf numFmtId="41" fontId="1" fillId="0" borderId="6" xfId="0" applyNumberFormat="1" applyFont="1" applyFill="1" applyBorder="1" applyAlignment="1">
      <alignment horizontal="center" wrapText="1"/>
    </xf>
    <xf numFmtId="37" fontId="1" fillId="0" borderId="2" xfId="0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1"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0"/>
  <sheetViews>
    <sheetView tabSelected="1" zoomScaleNormal="100" workbookViewId="0">
      <pane xSplit="2" ySplit="2" topLeftCell="C3" activePane="bottomRight" state="frozen"/>
      <selection activeCell="G13" sqref="G13"/>
      <selection pane="topRight" activeCell="G13" sqref="G13"/>
      <selection pane="bottomLeft" activeCell="G13" sqref="G13"/>
      <selection pane="bottomRight" activeCell="E59" sqref="E59"/>
    </sheetView>
  </sheetViews>
  <sheetFormatPr defaultColWidth="9.33203125" defaultRowHeight="13" x14ac:dyDescent="0.3"/>
  <cols>
    <col min="1" max="1" width="47.6640625" style="12" customWidth="1"/>
    <col min="2" max="2" width="14" style="1" bestFit="1" customWidth="1"/>
    <col min="3" max="3" width="22.109375" style="2" customWidth="1"/>
    <col min="4" max="6" width="18.6640625" style="2" customWidth="1"/>
    <col min="7" max="10" width="11.33203125" style="3" bestFit="1" customWidth="1"/>
    <col min="11" max="12" width="12.44140625" style="3" bestFit="1" customWidth="1"/>
    <col min="13" max="16384" width="9.33203125" style="3"/>
  </cols>
  <sheetData>
    <row r="1" spans="1:6" ht="26.5" thickBot="1" x14ac:dyDescent="0.35">
      <c r="A1" s="10" t="s">
        <v>114</v>
      </c>
    </row>
    <row r="2" spans="1:6" s="4" customFormat="1" ht="91.5" thickBot="1" x14ac:dyDescent="0.35">
      <c r="A2" s="42" t="s">
        <v>119</v>
      </c>
      <c r="B2" s="35" t="s">
        <v>56</v>
      </c>
      <c r="C2" s="34" t="s">
        <v>116</v>
      </c>
      <c r="D2" s="34" t="s">
        <v>115</v>
      </c>
      <c r="E2" s="34" t="s">
        <v>117</v>
      </c>
      <c r="F2" s="36" t="s">
        <v>0</v>
      </c>
    </row>
    <row r="3" spans="1:6" s="4" customFormat="1" x14ac:dyDescent="0.3">
      <c r="A3" s="45" t="s">
        <v>118</v>
      </c>
      <c r="B3" s="43"/>
      <c r="C3" s="44">
        <v>340</v>
      </c>
      <c r="D3" s="44">
        <v>340</v>
      </c>
      <c r="E3" s="44">
        <v>0</v>
      </c>
      <c r="F3" s="26">
        <f>C3+D3</f>
        <v>680</v>
      </c>
    </row>
    <row r="4" spans="1:6" s="4" customFormat="1" ht="26" x14ac:dyDescent="0.3">
      <c r="A4" s="14" t="s">
        <v>101</v>
      </c>
      <c r="B4" s="5"/>
      <c r="C4" s="23">
        <v>2007194</v>
      </c>
      <c r="D4" s="23">
        <v>2089776</v>
      </c>
      <c r="E4" s="23">
        <v>137289</v>
      </c>
      <c r="F4" s="24">
        <f>SUM(C4:E4)</f>
        <v>4234259</v>
      </c>
    </row>
    <row r="5" spans="1:6" s="4" customFormat="1" ht="1.9" customHeight="1" x14ac:dyDescent="0.3">
      <c r="A5" s="15"/>
      <c r="B5" s="19"/>
      <c r="C5" s="25"/>
      <c r="D5" s="25"/>
      <c r="E5" s="25"/>
      <c r="F5" s="26"/>
    </row>
    <row r="6" spans="1:6" s="6" customFormat="1" x14ac:dyDescent="0.3">
      <c r="A6" s="14" t="s">
        <v>102</v>
      </c>
      <c r="B6" s="20"/>
      <c r="C6" s="23"/>
      <c r="D6" s="23"/>
      <c r="E6" s="23"/>
      <c r="F6" s="24"/>
    </row>
    <row r="7" spans="1:6" s="6" customFormat="1" ht="12.5" x14ac:dyDescent="0.25">
      <c r="A7" s="16" t="s">
        <v>1</v>
      </c>
      <c r="B7" s="21" t="s">
        <v>2</v>
      </c>
      <c r="C7" s="23">
        <v>786689</v>
      </c>
      <c r="D7" s="23">
        <f>4069+15284+6800+25000+348779+295045+74712+17000</f>
        <v>786689</v>
      </c>
      <c r="E7" s="23">
        <v>1292000</v>
      </c>
      <c r="F7" s="24">
        <f>SUM(C7:E7)</f>
        <v>2865378</v>
      </c>
    </row>
    <row r="8" spans="1:6" s="6" customFormat="1" ht="12.5" x14ac:dyDescent="0.25">
      <c r="A8" s="16" t="s">
        <v>3</v>
      </c>
      <c r="B8" s="21" t="s">
        <v>4</v>
      </c>
      <c r="C8" s="23">
        <v>0</v>
      </c>
      <c r="D8" s="23">
        <v>0</v>
      </c>
      <c r="E8" s="23">
        <v>0</v>
      </c>
      <c r="F8" s="24">
        <f>SUM(C8:E8)</f>
        <v>0</v>
      </c>
    </row>
    <row r="9" spans="1:6" s="6" customFormat="1" ht="12.5" x14ac:dyDescent="0.25">
      <c r="A9" s="16" t="s">
        <v>5</v>
      </c>
      <c r="B9" s="21" t="s">
        <v>6</v>
      </c>
      <c r="C9" s="23">
        <v>101173</v>
      </c>
      <c r="D9" s="23">
        <f>52707+111+30427+21228+38211</f>
        <v>142684</v>
      </c>
      <c r="E9" s="23">
        <v>0</v>
      </c>
      <c r="F9" s="24">
        <f>SUM(C9:E9)</f>
        <v>243857</v>
      </c>
    </row>
    <row r="10" spans="1:6" s="6" customFormat="1" ht="12.5" x14ac:dyDescent="0.25">
      <c r="A10" s="16" t="s">
        <v>7</v>
      </c>
      <c r="B10" s="21" t="s">
        <v>8</v>
      </c>
      <c r="C10" s="23">
        <v>1024803</v>
      </c>
      <c r="D10" s="23">
        <f>127310+10002+11098+6699+451108+450000</f>
        <v>1056217</v>
      </c>
      <c r="E10" s="23">
        <v>0</v>
      </c>
      <c r="F10" s="24">
        <f>SUM(C10:E10)</f>
        <v>2081020</v>
      </c>
    </row>
    <row r="11" spans="1:6" s="6" customFormat="1" x14ac:dyDescent="0.3">
      <c r="A11" s="37" t="s">
        <v>91</v>
      </c>
      <c r="B11" s="38"/>
      <c r="C11" s="39">
        <f t="shared" ref="C11:F11" si="0">SUM(C7:C10)</f>
        <v>1912665</v>
      </c>
      <c r="D11" s="39">
        <f t="shared" si="0"/>
        <v>1985590</v>
      </c>
      <c r="E11" s="39">
        <f t="shared" si="0"/>
        <v>1292000</v>
      </c>
      <c r="F11" s="40">
        <f t="shared" si="0"/>
        <v>5190255</v>
      </c>
    </row>
    <row r="12" spans="1:6" s="6" customFormat="1" ht="1.9" customHeight="1" x14ac:dyDescent="0.3">
      <c r="A12" s="14"/>
      <c r="B12" s="20"/>
      <c r="C12" s="27"/>
      <c r="D12" s="27"/>
      <c r="E12" s="27"/>
      <c r="F12" s="24"/>
    </row>
    <row r="13" spans="1:6" s="6" customFormat="1" ht="26" x14ac:dyDescent="0.3">
      <c r="A13" s="37" t="s">
        <v>92</v>
      </c>
      <c r="B13" s="38"/>
      <c r="C13" s="39">
        <f t="shared" ref="C13:F13" si="1">C4+C11</f>
        <v>3919859</v>
      </c>
      <c r="D13" s="39">
        <f t="shared" si="1"/>
        <v>4075366</v>
      </c>
      <c r="E13" s="39">
        <f t="shared" si="1"/>
        <v>1429289</v>
      </c>
      <c r="F13" s="40">
        <f t="shared" si="1"/>
        <v>9424514</v>
      </c>
    </row>
    <row r="14" spans="1:6" s="6" customFormat="1" ht="1.9" customHeight="1" x14ac:dyDescent="0.3">
      <c r="A14" s="14" t="s">
        <v>9</v>
      </c>
      <c r="B14" s="20"/>
      <c r="C14" s="27"/>
      <c r="D14" s="27"/>
      <c r="E14" s="27"/>
      <c r="F14" s="24"/>
    </row>
    <row r="15" spans="1:6" s="6" customFormat="1" ht="25" x14ac:dyDescent="0.25">
      <c r="A15" s="17" t="s">
        <v>93</v>
      </c>
      <c r="B15" s="21" t="s">
        <v>10</v>
      </c>
      <c r="C15" s="28">
        <v>3165740</v>
      </c>
      <c r="D15" s="28">
        <v>3187584</v>
      </c>
      <c r="E15" s="28">
        <v>0</v>
      </c>
      <c r="F15" s="24">
        <f>SUM(C15:E15)</f>
        <v>6353324</v>
      </c>
    </row>
    <row r="16" spans="1:6" s="6" customFormat="1" ht="12.5" x14ac:dyDescent="0.25">
      <c r="A16" s="17" t="s">
        <v>98</v>
      </c>
      <c r="B16" s="21" t="s">
        <v>11</v>
      </c>
      <c r="C16" s="23">
        <v>0</v>
      </c>
      <c r="D16" s="23">
        <v>0</v>
      </c>
      <c r="E16" s="23">
        <v>0</v>
      </c>
      <c r="F16" s="24">
        <f>SUM(C16:E16)</f>
        <v>0</v>
      </c>
    </row>
    <row r="17" spans="1:6" s="6" customFormat="1" ht="37.5" x14ac:dyDescent="0.25">
      <c r="A17" s="17" t="s">
        <v>12</v>
      </c>
      <c r="B17" s="21" t="s">
        <v>13</v>
      </c>
      <c r="C17" s="23">
        <v>0</v>
      </c>
      <c r="D17" s="23">
        <v>0</v>
      </c>
      <c r="E17" s="23">
        <v>0</v>
      </c>
      <c r="F17" s="24">
        <f>SUM(C17:E17)</f>
        <v>0</v>
      </c>
    </row>
    <row r="18" spans="1:6" s="6" customFormat="1" ht="1.9" customHeight="1" x14ac:dyDescent="0.3">
      <c r="A18" s="14"/>
      <c r="B18" s="20"/>
      <c r="C18" s="27"/>
      <c r="D18" s="27"/>
      <c r="E18" s="27"/>
      <c r="F18" s="24"/>
    </row>
    <row r="19" spans="1:6" s="6" customFormat="1" ht="39" x14ac:dyDescent="0.3">
      <c r="A19" s="37" t="s">
        <v>100</v>
      </c>
      <c r="B19" s="38"/>
      <c r="C19" s="39">
        <f t="shared" ref="C19:F19" si="2">C13+C15+C16+C17</f>
        <v>7085599</v>
      </c>
      <c r="D19" s="39">
        <f t="shared" si="2"/>
        <v>7262950</v>
      </c>
      <c r="E19" s="39">
        <f t="shared" si="2"/>
        <v>1429289</v>
      </c>
      <c r="F19" s="40">
        <f t="shared" si="2"/>
        <v>15777838</v>
      </c>
    </row>
    <row r="20" spans="1:6" s="6" customFormat="1" ht="1.9" customHeight="1" x14ac:dyDescent="0.3">
      <c r="A20" s="15"/>
      <c r="B20" s="22"/>
      <c r="C20" s="29"/>
      <c r="D20" s="29"/>
      <c r="E20" s="29"/>
      <c r="F20" s="30"/>
    </row>
    <row r="21" spans="1:6" s="6" customFormat="1" x14ac:dyDescent="0.3">
      <c r="A21" s="14" t="s">
        <v>99</v>
      </c>
      <c r="B21" s="20"/>
      <c r="C21" s="27"/>
      <c r="D21" s="27"/>
      <c r="E21" s="27"/>
      <c r="F21" s="24"/>
    </row>
    <row r="22" spans="1:6" s="6" customFormat="1" x14ac:dyDescent="0.3">
      <c r="A22" s="14" t="s">
        <v>14</v>
      </c>
      <c r="B22" s="20"/>
      <c r="C22" s="27"/>
      <c r="D22" s="27"/>
      <c r="E22" s="27"/>
      <c r="F22" s="24"/>
    </row>
    <row r="23" spans="1:6" s="6" customFormat="1" ht="12.5" x14ac:dyDescent="0.25">
      <c r="A23" s="16" t="s">
        <v>57</v>
      </c>
      <c r="B23" s="21" t="s">
        <v>15</v>
      </c>
      <c r="C23" s="23">
        <v>1575902</v>
      </c>
      <c r="D23" s="23">
        <f>963837+130000+30427+124310+450000</f>
        <v>1698574</v>
      </c>
      <c r="E23" s="23">
        <v>0</v>
      </c>
      <c r="F23" s="24">
        <f t="shared" ref="F23:F28" si="3">SUM(C23:E23)</f>
        <v>3274476</v>
      </c>
    </row>
    <row r="24" spans="1:6" s="6" customFormat="1" ht="12.5" x14ac:dyDescent="0.25">
      <c r="A24" s="16" t="s">
        <v>113</v>
      </c>
      <c r="B24" s="21" t="s">
        <v>16</v>
      </c>
      <c r="C24" s="23">
        <v>440997.48</v>
      </c>
      <c r="D24" s="23">
        <v>478269.61</v>
      </c>
      <c r="E24" s="23">
        <v>0</v>
      </c>
      <c r="F24" s="24">
        <f t="shared" si="3"/>
        <v>919267.09</v>
      </c>
    </row>
    <row r="25" spans="1:6" s="6" customFormat="1" ht="25" x14ac:dyDescent="0.25">
      <c r="A25" s="16" t="s">
        <v>58</v>
      </c>
      <c r="B25" s="21" t="s">
        <v>17</v>
      </c>
      <c r="C25" s="23">
        <v>148294</v>
      </c>
      <c r="D25" s="23">
        <f>20000+117249+10002</f>
        <v>147251</v>
      </c>
      <c r="E25" s="23">
        <v>0</v>
      </c>
      <c r="F25" s="24">
        <f t="shared" si="3"/>
        <v>295545</v>
      </c>
    </row>
    <row r="26" spans="1:6" s="6" customFormat="1" ht="12.5" x14ac:dyDescent="0.25">
      <c r="A26" s="16" t="s">
        <v>59</v>
      </c>
      <c r="B26" s="21" t="s">
        <v>18</v>
      </c>
      <c r="C26" s="23">
        <v>126070.07</v>
      </c>
      <c r="D26" s="23">
        <f>3000+38211+6687+16040+23268+14112</f>
        <v>101318</v>
      </c>
      <c r="E26" s="23">
        <v>0</v>
      </c>
      <c r="F26" s="24">
        <f t="shared" si="3"/>
        <v>227388.07</v>
      </c>
    </row>
    <row r="27" spans="1:6" s="6" customFormat="1" ht="12.5" x14ac:dyDescent="0.25">
      <c r="A27" s="16" t="s">
        <v>60</v>
      </c>
      <c r="B27" s="21" t="s">
        <v>19</v>
      </c>
      <c r="C27" s="23">
        <v>19040</v>
      </c>
      <c r="D27" s="23">
        <f>2040+17000</f>
        <v>19040</v>
      </c>
      <c r="E27" s="23">
        <v>0</v>
      </c>
      <c r="F27" s="24">
        <f t="shared" si="3"/>
        <v>38080</v>
      </c>
    </row>
    <row r="28" spans="1:6" s="6" customFormat="1" ht="12.5" x14ac:dyDescent="0.25">
      <c r="A28" s="16" t="s">
        <v>61</v>
      </c>
      <c r="B28" s="21" t="s">
        <v>20</v>
      </c>
      <c r="C28" s="23">
        <v>0</v>
      </c>
      <c r="D28" s="23">
        <v>0</v>
      </c>
      <c r="E28" s="23">
        <v>0</v>
      </c>
      <c r="F28" s="24">
        <f t="shared" si="3"/>
        <v>0</v>
      </c>
    </row>
    <row r="29" spans="1:6" s="6" customFormat="1" x14ac:dyDescent="0.3">
      <c r="A29" s="41" t="s">
        <v>76</v>
      </c>
      <c r="B29" s="38"/>
      <c r="C29" s="39">
        <f t="shared" ref="C29:F29" si="4">SUM(C23:C28)</f>
        <v>2310303.5499999998</v>
      </c>
      <c r="D29" s="39">
        <f t="shared" si="4"/>
        <v>2444452.61</v>
      </c>
      <c r="E29" s="39">
        <f t="shared" si="4"/>
        <v>0</v>
      </c>
      <c r="F29" s="40">
        <f t="shared" si="4"/>
        <v>4754756.16</v>
      </c>
    </row>
    <row r="30" spans="1:6" s="6" customFormat="1" x14ac:dyDescent="0.3">
      <c r="A30" s="14" t="s">
        <v>21</v>
      </c>
      <c r="B30" s="20"/>
      <c r="C30" s="27"/>
      <c r="D30" s="27"/>
      <c r="E30" s="27"/>
      <c r="F30" s="24"/>
    </row>
    <row r="31" spans="1:6" s="6" customFormat="1" x14ac:dyDescent="0.3">
      <c r="A31" s="14" t="s">
        <v>22</v>
      </c>
      <c r="B31" s="20"/>
      <c r="C31" s="27"/>
      <c r="D31" s="27"/>
      <c r="E31" s="27"/>
      <c r="F31" s="24"/>
    </row>
    <row r="32" spans="1:6" s="6" customFormat="1" ht="12.5" x14ac:dyDescent="0.25">
      <c r="A32" s="16" t="s">
        <v>57</v>
      </c>
      <c r="B32" s="21" t="s">
        <v>15</v>
      </c>
      <c r="C32" s="31">
        <v>0</v>
      </c>
      <c r="D32" s="31">
        <v>0</v>
      </c>
      <c r="E32" s="31">
        <v>0</v>
      </c>
      <c r="F32" s="24">
        <f t="shared" ref="F32:F37" si="5">SUM(C32:E32)</f>
        <v>0</v>
      </c>
    </row>
    <row r="33" spans="1:6" s="6" customFormat="1" ht="12.5" x14ac:dyDescent="0.25">
      <c r="A33" s="16" t="s">
        <v>113</v>
      </c>
      <c r="B33" s="21" t="s">
        <v>16</v>
      </c>
      <c r="C33" s="31">
        <v>0</v>
      </c>
      <c r="D33" s="31">
        <v>0</v>
      </c>
      <c r="E33" s="31">
        <v>0</v>
      </c>
      <c r="F33" s="24">
        <f t="shared" si="5"/>
        <v>0</v>
      </c>
    </row>
    <row r="34" spans="1:6" s="6" customFormat="1" ht="25" x14ac:dyDescent="0.25">
      <c r="A34" s="16" t="s">
        <v>58</v>
      </c>
      <c r="B34" s="21" t="s">
        <v>17</v>
      </c>
      <c r="C34" s="31">
        <v>194542</v>
      </c>
      <c r="D34" s="31">
        <f>10000+97299+95200</f>
        <v>202499</v>
      </c>
      <c r="E34" s="31">
        <v>0</v>
      </c>
      <c r="F34" s="24">
        <f t="shared" si="5"/>
        <v>397041</v>
      </c>
    </row>
    <row r="35" spans="1:6" s="6" customFormat="1" ht="12.5" x14ac:dyDescent="0.25">
      <c r="A35" s="16" t="s">
        <v>59</v>
      </c>
      <c r="B35" s="21" t="s">
        <v>18</v>
      </c>
      <c r="C35" s="31">
        <v>0</v>
      </c>
      <c r="D35" s="31">
        <v>0</v>
      </c>
      <c r="E35" s="31">
        <v>0</v>
      </c>
      <c r="F35" s="24">
        <f t="shared" si="5"/>
        <v>0</v>
      </c>
    </row>
    <row r="36" spans="1:6" s="6" customFormat="1" ht="12.5" x14ac:dyDescent="0.25">
      <c r="A36" s="16" t="s">
        <v>60</v>
      </c>
      <c r="B36" s="21" t="s">
        <v>19</v>
      </c>
      <c r="C36" s="31">
        <v>0</v>
      </c>
      <c r="D36" s="31">
        <v>0</v>
      </c>
      <c r="E36" s="31">
        <v>0</v>
      </c>
      <c r="F36" s="24">
        <f t="shared" si="5"/>
        <v>0</v>
      </c>
    </row>
    <row r="37" spans="1:6" s="6" customFormat="1" ht="12.5" x14ac:dyDescent="0.25">
      <c r="A37" s="16" t="s">
        <v>61</v>
      </c>
      <c r="B37" s="21" t="s">
        <v>20</v>
      </c>
      <c r="C37" s="31">
        <v>0</v>
      </c>
      <c r="D37" s="31">
        <v>0</v>
      </c>
      <c r="E37" s="31">
        <v>0</v>
      </c>
      <c r="F37" s="24">
        <f t="shared" si="5"/>
        <v>0</v>
      </c>
    </row>
    <row r="38" spans="1:6" s="6" customFormat="1" x14ac:dyDescent="0.3">
      <c r="A38" s="41" t="s">
        <v>77</v>
      </c>
      <c r="B38" s="38"/>
      <c r="C38" s="39">
        <f t="shared" ref="C38:F38" si="6">SUM(C32:C37)</f>
        <v>194542</v>
      </c>
      <c r="D38" s="39">
        <f t="shared" si="6"/>
        <v>202499</v>
      </c>
      <c r="E38" s="39">
        <f t="shared" si="6"/>
        <v>0</v>
      </c>
      <c r="F38" s="40">
        <f t="shared" si="6"/>
        <v>397041</v>
      </c>
    </row>
    <row r="39" spans="1:6" s="6" customFormat="1" ht="1.9" customHeight="1" x14ac:dyDescent="0.3">
      <c r="A39" s="14"/>
      <c r="B39" s="20"/>
      <c r="C39" s="27"/>
      <c r="D39" s="27"/>
      <c r="E39" s="27"/>
      <c r="F39" s="24"/>
    </row>
    <row r="40" spans="1:6" s="6" customFormat="1" x14ac:dyDescent="0.3">
      <c r="A40" s="14" t="s">
        <v>23</v>
      </c>
      <c r="B40" s="20"/>
      <c r="C40" s="27"/>
      <c r="D40" s="27"/>
      <c r="E40" s="27"/>
      <c r="F40" s="24"/>
    </row>
    <row r="41" spans="1:6" s="6" customFormat="1" ht="12.5" x14ac:dyDescent="0.25">
      <c r="A41" s="16" t="s">
        <v>57</v>
      </c>
      <c r="B41" s="21" t="s">
        <v>15</v>
      </c>
      <c r="C41" s="31">
        <f>6041+6800+3000</f>
        <v>15841</v>
      </c>
      <c r="D41" s="31">
        <f>21228+6699+3000</f>
        <v>30927</v>
      </c>
      <c r="E41" s="31">
        <v>0</v>
      </c>
      <c r="F41" s="24">
        <f t="shared" ref="F41:F46" si="7">SUM(C41:E41)</f>
        <v>46768</v>
      </c>
    </row>
    <row r="42" spans="1:6" s="6" customFormat="1" ht="12.5" x14ac:dyDescent="0.25">
      <c r="A42" s="16" t="s">
        <v>113</v>
      </c>
      <c r="B42" s="21" t="s">
        <v>16</v>
      </c>
      <c r="C42" s="31">
        <v>0</v>
      </c>
      <c r="D42" s="31">
        <v>0</v>
      </c>
      <c r="E42" s="31">
        <v>0</v>
      </c>
      <c r="F42" s="24">
        <f t="shared" si="7"/>
        <v>0</v>
      </c>
    </row>
    <row r="43" spans="1:6" s="6" customFormat="1" ht="25" x14ac:dyDescent="0.25">
      <c r="A43" s="16" t="s">
        <v>58</v>
      </c>
      <c r="B43" s="21" t="s">
        <v>17</v>
      </c>
      <c r="C43" s="31">
        <v>576529</v>
      </c>
      <c r="D43" s="31">
        <f>69702+99893+24019+39083+343178</f>
        <v>575875</v>
      </c>
      <c r="E43" s="31">
        <v>8919</v>
      </c>
      <c r="F43" s="24">
        <f t="shared" si="7"/>
        <v>1161323</v>
      </c>
    </row>
    <row r="44" spans="1:6" s="6" customFormat="1" ht="12.5" x14ac:dyDescent="0.25">
      <c r="A44" s="16" t="s">
        <v>59</v>
      </c>
      <c r="B44" s="21" t="s">
        <v>18</v>
      </c>
      <c r="C44" s="31">
        <v>0</v>
      </c>
      <c r="D44" s="31"/>
      <c r="E44" s="31">
        <v>0</v>
      </c>
      <c r="F44" s="24">
        <f t="shared" si="7"/>
        <v>0</v>
      </c>
    </row>
    <row r="45" spans="1:6" s="6" customFormat="1" ht="12.5" x14ac:dyDescent="0.25">
      <c r="A45" s="16" t="s">
        <v>60</v>
      </c>
      <c r="B45" s="21" t="s">
        <v>19</v>
      </c>
      <c r="C45" s="31">
        <v>0</v>
      </c>
      <c r="D45" s="31">
        <v>0</v>
      </c>
      <c r="E45" s="31">
        <v>0</v>
      </c>
      <c r="F45" s="24">
        <f t="shared" si="7"/>
        <v>0</v>
      </c>
    </row>
    <row r="46" spans="1:6" s="6" customFormat="1" ht="12.5" x14ac:dyDescent="0.25">
      <c r="A46" s="16" t="s">
        <v>61</v>
      </c>
      <c r="B46" s="21" t="s">
        <v>20</v>
      </c>
      <c r="C46" s="31">
        <v>0</v>
      </c>
      <c r="D46" s="31">
        <v>0</v>
      </c>
      <c r="E46" s="31">
        <v>0</v>
      </c>
      <c r="F46" s="24">
        <f t="shared" si="7"/>
        <v>0</v>
      </c>
    </row>
    <row r="47" spans="1:6" s="6" customFormat="1" x14ac:dyDescent="0.3">
      <c r="A47" s="41" t="s">
        <v>78</v>
      </c>
      <c r="B47" s="38"/>
      <c r="C47" s="39">
        <f t="shared" ref="C47:F47" si="8">SUM(C41:C46)</f>
        <v>592370</v>
      </c>
      <c r="D47" s="39">
        <f t="shared" si="8"/>
        <v>606802</v>
      </c>
      <c r="E47" s="39">
        <f t="shared" si="8"/>
        <v>8919</v>
      </c>
      <c r="F47" s="40">
        <f t="shared" si="8"/>
        <v>1208091</v>
      </c>
    </row>
    <row r="48" spans="1:6" s="6" customFormat="1" ht="1.9" customHeight="1" x14ac:dyDescent="0.3">
      <c r="A48" s="14"/>
      <c r="B48" s="20"/>
      <c r="C48" s="27"/>
      <c r="D48" s="27"/>
      <c r="E48" s="27"/>
      <c r="F48" s="24"/>
    </row>
    <row r="49" spans="1:6" s="6" customFormat="1" ht="26" x14ac:dyDescent="0.3">
      <c r="A49" s="14" t="s">
        <v>35</v>
      </c>
      <c r="B49" s="20"/>
      <c r="C49" s="27"/>
      <c r="D49" s="27"/>
      <c r="E49" s="27"/>
      <c r="F49" s="24"/>
    </row>
    <row r="50" spans="1:6" s="6" customFormat="1" ht="12.5" x14ac:dyDescent="0.25">
      <c r="A50" s="16" t="s">
        <v>57</v>
      </c>
      <c r="B50" s="21" t="s">
        <v>15</v>
      </c>
      <c r="C50" s="23">
        <v>0</v>
      </c>
      <c r="D50" s="23">
        <v>0</v>
      </c>
      <c r="E50" s="23">
        <v>0</v>
      </c>
      <c r="F50" s="24">
        <f t="shared" ref="F50:F55" si="9">SUM(C50:E50)</f>
        <v>0</v>
      </c>
    </row>
    <row r="51" spans="1:6" s="6" customFormat="1" ht="12.5" x14ac:dyDescent="0.25">
      <c r="A51" s="16" t="s">
        <v>113</v>
      </c>
      <c r="B51" s="21" t="s">
        <v>16</v>
      </c>
      <c r="C51" s="23">
        <v>0</v>
      </c>
      <c r="D51" s="23">
        <v>0</v>
      </c>
      <c r="E51" s="23">
        <v>0</v>
      </c>
      <c r="F51" s="24">
        <f t="shared" si="9"/>
        <v>0</v>
      </c>
    </row>
    <row r="52" spans="1:6" s="6" customFormat="1" ht="25" x14ac:dyDescent="0.25">
      <c r="A52" s="16" t="s">
        <v>58</v>
      </c>
      <c r="B52" s="21" t="s">
        <v>17</v>
      </c>
      <c r="C52" s="23">
        <v>131162</v>
      </c>
      <c r="D52" s="23">
        <v>131162</v>
      </c>
      <c r="E52" s="23">
        <v>2585</v>
      </c>
      <c r="F52" s="24">
        <f t="shared" si="9"/>
        <v>264909</v>
      </c>
    </row>
    <row r="53" spans="1:6" s="6" customFormat="1" ht="12.5" x14ac:dyDescent="0.25">
      <c r="A53" s="16" t="s">
        <v>59</v>
      </c>
      <c r="B53" s="21" t="s">
        <v>18</v>
      </c>
      <c r="C53" s="23">
        <v>0</v>
      </c>
      <c r="D53" s="23">
        <v>0</v>
      </c>
      <c r="E53" s="23">
        <v>0</v>
      </c>
      <c r="F53" s="24">
        <f t="shared" si="9"/>
        <v>0</v>
      </c>
    </row>
    <row r="54" spans="1:6" s="6" customFormat="1" ht="12.5" x14ac:dyDescent="0.25">
      <c r="A54" s="16" t="s">
        <v>60</v>
      </c>
      <c r="B54" s="21" t="s">
        <v>19</v>
      </c>
      <c r="C54" s="23">
        <v>0</v>
      </c>
      <c r="D54" s="23">
        <v>0</v>
      </c>
      <c r="E54" s="23">
        <v>0</v>
      </c>
      <c r="F54" s="24">
        <f t="shared" si="9"/>
        <v>0</v>
      </c>
    </row>
    <row r="55" spans="1:6" s="6" customFormat="1" ht="12.5" x14ac:dyDescent="0.25">
      <c r="A55" s="16" t="s">
        <v>61</v>
      </c>
      <c r="B55" s="21" t="s">
        <v>20</v>
      </c>
      <c r="C55" s="23">
        <v>188</v>
      </c>
      <c r="D55" s="23">
        <v>188</v>
      </c>
      <c r="E55" s="23">
        <v>0</v>
      </c>
      <c r="F55" s="24">
        <f t="shared" si="9"/>
        <v>376</v>
      </c>
    </row>
    <row r="56" spans="1:6" s="6" customFormat="1" x14ac:dyDescent="0.3">
      <c r="A56" s="41" t="s">
        <v>79</v>
      </c>
      <c r="B56" s="38"/>
      <c r="C56" s="39">
        <f t="shared" ref="C56:F56" si="10">SUM(C50:C55)</f>
        <v>131350</v>
      </c>
      <c r="D56" s="39">
        <f t="shared" si="10"/>
        <v>131350</v>
      </c>
      <c r="E56" s="39">
        <f t="shared" si="10"/>
        <v>2585</v>
      </c>
      <c r="F56" s="40">
        <f t="shared" si="10"/>
        <v>265285</v>
      </c>
    </row>
    <row r="57" spans="1:6" s="6" customFormat="1" ht="1.9" customHeight="1" x14ac:dyDescent="0.3">
      <c r="A57" s="14"/>
      <c r="B57" s="20"/>
      <c r="C57" s="27"/>
      <c r="D57" s="27"/>
      <c r="E57" s="27"/>
      <c r="F57" s="24"/>
    </row>
    <row r="58" spans="1:6" s="6" customFormat="1" x14ac:dyDescent="0.3">
      <c r="A58" s="14" t="s">
        <v>24</v>
      </c>
      <c r="B58" s="20"/>
      <c r="C58" s="27"/>
      <c r="D58" s="27"/>
      <c r="E58" s="27"/>
      <c r="F58" s="24"/>
    </row>
    <row r="59" spans="1:6" s="6" customFormat="1" ht="12.5" x14ac:dyDescent="0.25">
      <c r="A59" s="16" t="s">
        <v>57</v>
      </c>
      <c r="B59" s="21" t="s">
        <v>15</v>
      </c>
      <c r="C59" s="23">
        <v>589606</v>
      </c>
      <c r="D59" s="23">
        <f>488410</f>
        <v>488410</v>
      </c>
      <c r="E59" s="23">
        <v>801978</v>
      </c>
      <c r="F59" s="24">
        <f t="shared" ref="F59:F64" si="11">SUM(C59:E59)</f>
        <v>1879994</v>
      </c>
    </row>
    <row r="60" spans="1:6" s="6" customFormat="1" ht="12.5" x14ac:dyDescent="0.25">
      <c r="A60" s="16" t="s">
        <v>113</v>
      </c>
      <c r="B60" s="21" t="s">
        <v>16</v>
      </c>
      <c r="C60" s="23">
        <v>196628.95</v>
      </c>
      <c r="D60" s="23">
        <v>178453.39</v>
      </c>
      <c r="E60" s="23">
        <f>11629+143233+76188+6416</f>
        <v>237466</v>
      </c>
      <c r="F60" s="24">
        <f t="shared" si="11"/>
        <v>612548.34000000008</v>
      </c>
    </row>
    <row r="61" spans="1:6" s="6" customFormat="1" ht="25" x14ac:dyDescent="0.25">
      <c r="A61" s="16" t="s">
        <v>58</v>
      </c>
      <c r="B61" s="21" t="s">
        <v>17</v>
      </c>
      <c r="C61" s="23">
        <v>0</v>
      </c>
      <c r="D61" s="23">
        <v>0</v>
      </c>
      <c r="E61" s="23">
        <f>124+80000+80000+17575+44669</f>
        <v>222368</v>
      </c>
      <c r="F61" s="24">
        <f t="shared" si="11"/>
        <v>222368</v>
      </c>
    </row>
    <row r="62" spans="1:6" s="6" customFormat="1" ht="12.5" x14ac:dyDescent="0.25">
      <c r="A62" s="16" t="s">
        <v>59</v>
      </c>
      <c r="B62" s="21" t="s">
        <v>18</v>
      </c>
      <c r="C62" s="23">
        <f>11315+9612+24600+3000+5757.5+3230+86788</f>
        <v>144302.5</v>
      </c>
      <c r="D62" s="23">
        <f>11314+18712+27600+14350+11098+75819</f>
        <v>158893</v>
      </c>
      <c r="E62" s="23">
        <v>10999</v>
      </c>
      <c r="F62" s="24">
        <f t="shared" si="11"/>
        <v>314194.5</v>
      </c>
    </row>
    <row r="63" spans="1:6" s="6" customFormat="1" ht="12.5" x14ac:dyDescent="0.25">
      <c r="A63" s="16" t="s">
        <v>60</v>
      </c>
      <c r="B63" s="21" t="s">
        <v>19</v>
      </c>
      <c r="C63" s="23">
        <v>17185</v>
      </c>
      <c r="D63" s="23">
        <v>29111</v>
      </c>
      <c r="E63" s="23">
        <v>1325</v>
      </c>
      <c r="F63" s="24">
        <f t="shared" si="11"/>
        <v>47621</v>
      </c>
    </row>
    <row r="64" spans="1:6" s="6" customFormat="1" ht="12.5" x14ac:dyDescent="0.25">
      <c r="A64" s="16" t="s">
        <v>61</v>
      </c>
      <c r="B64" s="21" t="s">
        <v>20</v>
      </c>
      <c r="C64" s="23">
        <v>3378</v>
      </c>
      <c r="D64" s="23">
        <v>3378</v>
      </c>
      <c r="E64" s="23">
        <v>971</v>
      </c>
      <c r="F64" s="24">
        <f t="shared" si="11"/>
        <v>7727</v>
      </c>
    </row>
    <row r="65" spans="1:6" s="6" customFormat="1" x14ac:dyDescent="0.3">
      <c r="A65" s="41" t="s">
        <v>79</v>
      </c>
      <c r="B65" s="38"/>
      <c r="C65" s="39">
        <f t="shared" ref="C65:F65" si="12">SUM(C59:C64)</f>
        <v>951100.45</v>
      </c>
      <c r="D65" s="39">
        <f t="shared" si="12"/>
        <v>858245.39</v>
      </c>
      <c r="E65" s="39">
        <f t="shared" si="12"/>
        <v>1275107</v>
      </c>
      <c r="F65" s="40">
        <f t="shared" si="12"/>
        <v>3084452.84</v>
      </c>
    </row>
    <row r="66" spans="1:6" s="6" customFormat="1" ht="1.9" customHeight="1" x14ac:dyDescent="0.3">
      <c r="A66" s="14"/>
      <c r="B66" s="20"/>
      <c r="C66" s="27"/>
      <c r="D66" s="27"/>
      <c r="E66" s="27"/>
      <c r="F66" s="24"/>
    </row>
    <row r="67" spans="1:6" s="6" customFormat="1" ht="26" x14ac:dyDescent="0.3">
      <c r="A67" s="14" t="s">
        <v>36</v>
      </c>
      <c r="B67" s="20"/>
      <c r="C67" s="27"/>
      <c r="D67" s="27"/>
      <c r="E67" s="27"/>
      <c r="F67" s="24"/>
    </row>
    <row r="68" spans="1:6" s="6" customFormat="1" ht="12.5" x14ac:dyDescent="0.25">
      <c r="A68" s="16" t="s">
        <v>57</v>
      </c>
      <c r="B68" s="21" t="s">
        <v>15</v>
      </c>
      <c r="C68" s="23">
        <v>0</v>
      </c>
      <c r="D68" s="23">
        <v>0</v>
      </c>
      <c r="E68" s="23">
        <v>0</v>
      </c>
      <c r="F68" s="24">
        <f t="shared" ref="F68:F73" si="13">SUM(C68:E68)</f>
        <v>0</v>
      </c>
    </row>
    <row r="69" spans="1:6" s="6" customFormat="1" ht="12.5" x14ac:dyDescent="0.25">
      <c r="A69" s="16" t="s">
        <v>113</v>
      </c>
      <c r="B69" s="21" t="s">
        <v>16</v>
      </c>
      <c r="C69" s="23">
        <v>0</v>
      </c>
      <c r="D69" s="23">
        <v>0</v>
      </c>
      <c r="E69" s="23">
        <v>0</v>
      </c>
      <c r="F69" s="24">
        <f t="shared" si="13"/>
        <v>0</v>
      </c>
    </row>
    <row r="70" spans="1:6" s="6" customFormat="1" ht="25" x14ac:dyDescent="0.25">
      <c r="A70" s="16" t="s">
        <v>58</v>
      </c>
      <c r="B70" s="21" t="s">
        <v>17</v>
      </c>
      <c r="C70" s="23">
        <v>36073</v>
      </c>
      <c r="D70" s="23">
        <f>375+18014+2942+634+12608+1500</f>
        <v>36073</v>
      </c>
      <c r="E70" s="23">
        <v>45104</v>
      </c>
      <c r="F70" s="24">
        <f t="shared" si="13"/>
        <v>117250</v>
      </c>
    </row>
    <row r="71" spans="1:6" s="6" customFormat="1" ht="12.5" x14ac:dyDescent="0.25">
      <c r="A71" s="16" t="s">
        <v>59</v>
      </c>
      <c r="B71" s="21" t="s">
        <v>18</v>
      </c>
      <c r="C71" s="23">
        <v>0</v>
      </c>
      <c r="D71" s="23">
        <v>0</v>
      </c>
      <c r="E71" s="23">
        <v>0</v>
      </c>
      <c r="F71" s="24">
        <f t="shared" si="13"/>
        <v>0</v>
      </c>
    </row>
    <row r="72" spans="1:6" s="6" customFormat="1" ht="12.5" x14ac:dyDescent="0.25">
      <c r="A72" s="16" t="s">
        <v>60</v>
      </c>
      <c r="B72" s="21" t="s">
        <v>19</v>
      </c>
      <c r="C72" s="23">
        <v>0</v>
      </c>
      <c r="D72" s="23">
        <v>0</v>
      </c>
      <c r="E72" s="23">
        <v>0</v>
      </c>
      <c r="F72" s="24">
        <f t="shared" si="13"/>
        <v>0</v>
      </c>
    </row>
    <row r="73" spans="1:6" s="6" customFormat="1" ht="12.5" x14ac:dyDescent="0.25">
      <c r="A73" s="16" t="s">
        <v>61</v>
      </c>
      <c r="B73" s="21" t="s">
        <v>20</v>
      </c>
      <c r="C73" s="23">
        <v>0</v>
      </c>
      <c r="D73" s="23">
        <v>0</v>
      </c>
      <c r="E73" s="23">
        <v>0</v>
      </c>
      <c r="F73" s="24">
        <f t="shared" si="13"/>
        <v>0</v>
      </c>
    </row>
    <row r="74" spans="1:6" s="6" customFormat="1" x14ac:dyDescent="0.3">
      <c r="A74" s="41" t="s">
        <v>90</v>
      </c>
      <c r="B74" s="38"/>
      <c r="C74" s="39">
        <f t="shared" ref="C74:F74" si="14">SUM(C68:C73)</f>
        <v>36073</v>
      </c>
      <c r="D74" s="39">
        <f t="shared" si="14"/>
        <v>36073</v>
      </c>
      <c r="E74" s="39">
        <f t="shared" si="14"/>
        <v>45104</v>
      </c>
      <c r="F74" s="40">
        <f t="shared" si="14"/>
        <v>117250</v>
      </c>
    </row>
    <row r="75" spans="1:6" s="6" customFormat="1" ht="26" x14ac:dyDescent="0.3">
      <c r="A75" s="14" t="s">
        <v>25</v>
      </c>
      <c r="B75" s="20"/>
      <c r="C75" s="27"/>
      <c r="D75" s="27"/>
      <c r="E75" s="27"/>
      <c r="F75" s="24"/>
    </row>
    <row r="76" spans="1:6" s="6" customFormat="1" ht="12.5" x14ac:dyDescent="0.25">
      <c r="A76" s="16" t="s">
        <v>57</v>
      </c>
      <c r="B76" s="21" t="s">
        <v>15</v>
      </c>
      <c r="C76" s="23">
        <v>0</v>
      </c>
      <c r="D76" s="23">
        <v>0</v>
      </c>
      <c r="E76" s="23">
        <v>0</v>
      </c>
      <c r="F76" s="24">
        <f t="shared" ref="F76:F81" si="15">SUM(C76:E76)</f>
        <v>0</v>
      </c>
    </row>
    <row r="77" spans="1:6" s="6" customFormat="1" ht="12.5" x14ac:dyDescent="0.25">
      <c r="A77" s="16" t="s">
        <v>113</v>
      </c>
      <c r="B77" s="21" t="s">
        <v>16</v>
      </c>
      <c r="C77" s="23">
        <v>0</v>
      </c>
      <c r="D77" s="23">
        <v>0</v>
      </c>
      <c r="E77" s="23">
        <v>0</v>
      </c>
      <c r="F77" s="24">
        <f t="shared" si="15"/>
        <v>0</v>
      </c>
    </row>
    <row r="78" spans="1:6" s="6" customFormat="1" ht="25" x14ac:dyDescent="0.25">
      <c r="A78" s="16" t="s">
        <v>58</v>
      </c>
      <c r="B78" s="21" t="s">
        <v>17</v>
      </c>
      <c r="C78" s="23">
        <v>197174</v>
      </c>
      <c r="D78" s="23">
        <f>751+158518+37905</f>
        <v>197174</v>
      </c>
      <c r="E78" s="23">
        <v>1380</v>
      </c>
      <c r="F78" s="24">
        <f t="shared" si="15"/>
        <v>395728</v>
      </c>
    </row>
    <row r="79" spans="1:6" s="6" customFormat="1" ht="12.5" x14ac:dyDescent="0.25">
      <c r="A79" s="16" t="s">
        <v>59</v>
      </c>
      <c r="B79" s="21" t="s">
        <v>18</v>
      </c>
      <c r="C79" s="23">
        <v>0</v>
      </c>
      <c r="D79" s="23">
        <v>0</v>
      </c>
      <c r="E79" s="23">
        <v>0</v>
      </c>
      <c r="F79" s="24">
        <f t="shared" si="15"/>
        <v>0</v>
      </c>
    </row>
    <row r="80" spans="1:6" s="6" customFormat="1" ht="12.5" x14ac:dyDescent="0.25">
      <c r="A80" s="16" t="s">
        <v>60</v>
      </c>
      <c r="B80" s="21" t="s">
        <v>19</v>
      </c>
      <c r="C80" s="23">
        <v>0</v>
      </c>
      <c r="D80" s="23">
        <v>0</v>
      </c>
      <c r="E80" s="23">
        <v>0</v>
      </c>
      <c r="F80" s="24">
        <f t="shared" si="15"/>
        <v>0</v>
      </c>
    </row>
    <row r="81" spans="1:6" s="6" customFormat="1" ht="12.5" x14ac:dyDescent="0.25">
      <c r="A81" s="16" t="s">
        <v>61</v>
      </c>
      <c r="B81" s="21" t="s">
        <v>20</v>
      </c>
      <c r="C81" s="23">
        <v>0</v>
      </c>
      <c r="D81" s="23">
        <v>0</v>
      </c>
      <c r="E81" s="23">
        <v>0</v>
      </c>
      <c r="F81" s="24">
        <f t="shared" si="15"/>
        <v>0</v>
      </c>
    </row>
    <row r="82" spans="1:6" s="6" customFormat="1" x14ac:dyDescent="0.3">
      <c r="A82" s="41" t="s">
        <v>80</v>
      </c>
      <c r="B82" s="38"/>
      <c r="C82" s="39">
        <f t="shared" ref="C82:F82" si="16">SUM(C76:C81)</f>
        <v>197174</v>
      </c>
      <c r="D82" s="39">
        <f t="shared" si="16"/>
        <v>197174</v>
      </c>
      <c r="E82" s="39">
        <f t="shared" si="16"/>
        <v>1380</v>
      </c>
      <c r="F82" s="40">
        <f t="shared" si="16"/>
        <v>395728</v>
      </c>
    </row>
    <row r="83" spans="1:6" s="6" customFormat="1" ht="1.9" customHeight="1" x14ac:dyDescent="0.3">
      <c r="A83" s="14"/>
      <c r="B83" s="20"/>
      <c r="C83" s="27"/>
      <c r="D83" s="27"/>
      <c r="E83" s="27"/>
      <c r="F83" s="24"/>
    </row>
    <row r="84" spans="1:6" s="6" customFormat="1" x14ac:dyDescent="0.3">
      <c r="A84" s="14" t="s">
        <v>26</v>
      </c>
      <c r="B84" s="20"/>
      <c r="C84" s="27"/>
      <c r="D84" s="27"/>
      <c r="E84" s="27"/>
      <c r="F84" s="24"/>
    </row>
    <row r="85" spans="1:6" s="6" customFormat="1" ht="12.5" x14ac:dyDescent="0.25">
      <c r="A85" s="16" t="s">
        <v>57</v>
      </c>
      <c r="B85" s="21" t="s">
        <v>15</v>
      </c>
      <c r="C85" s="23">
        <v>0</v>
      </c>
      <c r="D85" s="23">
        <v>0</v>
      </c>
      <c r="E85" s="23">
        <v>0</v>
      </c>
      <c r="F85" s="24">
        <f t="shared" ref="F85:F90" si="17">SUM(C85:E85)</f>
        <v>0</v>
      </c>
    </row>
    <row r="86" spans="1:6" s="6" customFormat="1" ht="12.5" x14ac:dyDescent="0.25">
      <c r="A86" s="16" t="s">
        <v>113</v>
      </c>
      <c r="B86" s="21" t="s">
        <v>16</v>
      </c>
      <c r="C86" s="23">
        <v>0</v>
      </c>
      <c r="D86" s="23">
        <v>0</v>
      </c>
      <c r="E86" s="23">
        <v>0</v>
      </c>
      <c r="F86" s="24">
        <f t="shared" si="17"/>
        <v>0</v>
      </c>
    </row>
    <row r="87" spans="1:6" s="6" customFormat="1" ht="25" x14ac:dyDescent="0.25">
      <c r="A87" s="16" t="s">
        <v>58</v>
      </c>
      <c r="B87" s="21" t="s">
        <v>17</v>
      </c>
      <c r="C87" s="23">
        <v>80410</v>
      </c>
      <c r="D87" s="23">
        <v>80410</v>
      </c>
      <c r="E87" s="23">
        <v>0</v>
      </c>
      <c r="F87" s="24">
        <f t="shared" si="17"/>
        <v>160820</v>
      </c>
    </row>
    <row r="88" spans="1:6" s="6" customFormat="1" ht="12.5" x14ac:dyDescent="0.25">
      <c r="A88" s="16" t="s">
        <v>59</v>
      </c>
      <c r="B88" s="21" t="s">
        <v>18</v>
      </c>
      <c r="C88" s="23">
        <v>0</v>
      </c>
      <c r="D88" s="23">
        <v>0</v>
      </c>
      <c r="E88" s="23">
        <v>0</v>
      </c>
      <c r="F88" s="24">
        <f t="shared" si="17"/>
        <v>0</v>
      </c>
    </row>
    <row r="89" spans="1:6" s="6" customFormat="1" ht="12.5" x14ac:dyDescent="0.25">
      <c r="A89" s="16" t="s">
        <v>60</v>
      </c>
      <c r="B89" s="21" t="s">
        <v>19</v>
      </c>
      <c r="C89" s="23">
        <v>0</v>
      </c>
      <c r="D89" s="23">
        <v>0</v>
      </c>
      <c r="E89" s="23">
        <v>0</v>
      </c>
      <c r="F89" s="24">
        <f t="shared" si="17"/>
        <v>0</v>
      </c>
    </row>
    <row r="90" spans="1:6" s="6" customFormat="1" ht="12.5" x14ac:dyDescent="0.25">
      <c r="A90" s="16" t="s">
        <v>61</v>
      </c>
      <c r="B90" s="21" t="s">
        <v>20</v>
      </c>
      <c r="C90" s="23">
        <v>0</v>
      </c>
      <c r="D90" s="23">
        <v>0</v>
      </c>
      <c r="E90" s="23">
        <v>0</v>
      </c>
      <c r="F90" s="24">
        <f t="shared" si="17"/>
        <v>0</v>
      </c>
    </row>
    <row r="91" spans="1:6" s="6" customFormat="1" x14ac:dyDescent="0.3">
      <c r="A91" s="41" t="s">
        <v>81</v>
      </c>
      <c r="B91" s="38"/>
      <c r="C91" s="39">
        <f t="shared" ref="C91:F91" si="18">SUM(C85:C90)</f>
        <v>80410</v>
      </c>
      <c r="D91" s="39">
        <f t="shared" si="18"/>
        <v>80410</v>
      </c>
      <c r="E91" s="39">
        <f t="shared" si="18"/>
        <v>0</v>
      </c>
      <c r="F91" s="40">
        <f t="shared" si="18"/>
        <v>160820</v>
      </c>
    </row>
    <row r="92" spans="1:6" s="6" customFormat="1" ht="1.9" customHeight="1" x14ac:dyDescent="0.3">
      <c r="A92" s="14"/>
      <c r="B92" s="20"/>
      <c r="C92" s="27"/>
      <c r="D92" s="27"/>
      <c r="E92" s="27"/>
      <c r="F92" s="24"/>
    </row>
    <row r="93" spans="1:6" s="6" customFormat="1" ht="26" x14ac:dyDescent="0.3">
      <c r="A93" s="14" t="s">
        <v>37</v>
      </c>
      <c r="B93" s="20"/>
      <c r="C93" s="27"/>
      <c r="D93" s="27"/>
      <c r="E93" s="27"/>
      <c r="F93" s="24"/>
    </row>
    <row r="94" spans="1:6" s="6" customFormat="1" ht="12.5" x14ac:dyDescent="0.25">
      <c r="A94" s="16" t="s">
        <v>57</v>
      </c>
      <c r="B94" s="21" t="s">
        <v>15</v>
      </c>
      <c r="C94" s="23">
        <v>0</v>
      </c>
      <c r="D94" s="23">
        <v>0</v>
      </c>
      <c r="E94" s="23">
        <v>0</v>
      </c>
      <c r="F94" s="24">
        <f t="shared" ref="F94:F99" si="19">SUM(C94:E94)</f>
        <v>0</v>
      </c>
    </row>
    <row r="95" spans="1:6" s="6" customFormat="1" ht="12.5" x14ac:dyDescent="0.25">
      <c r="A95" s="16" t="s">
        <v>113</v>
      </c>
      <c r="B95" s="21" t="s">
        <v>16</v>
      </c>
      <c r="C95" s="23">
        <v>0</v>
      </c>
      <c r="D95" s="23">
        <v>0</v>
      </c>
      <c r="E95" s="23">
        <v>0</v>
      </c>
      <c r="F95" s="24">
        <f t="shared" si="19"/>
        <v>0</v>
      </c>
    </row>
    <row r="96" spans="1:6" s="6" customFormat="1" ht="25" x14ac:dyDescent="0.25">
      <c r="A96" s="16" t="s">
        <v>58</v>
      </c>
      <c r="B96" s="21" t="s">
        <v>17</v>
      </c>
      <c r="C96" s="23">
        <f>681132-131162</f>
        <v>549970</v>
      </c>
      <c r="D96" s="23">
        <v>538872</v>
      </c>
      <c r="E96" s="23">
        <f>1606+1148+1846</f>
        <v>4600</v>
      </c>
      <c r="F96" s="24">
        <f t="shared" si="19"/>
        <v>1093442</v>
      </c>
    </row>
    <row r="97" spans="1:6" s="6" customFormat="1" ht="12.5" x14ac:dyDescent="0.25">
      <c r="A97" s="16" t="s">
        <v>59</v>
      </c>
      <c r="B97" s="21" t="s">
        <v>18</v>
      </c>
      <c r="C97" s="23">
        <v>0</v>
      </c>
      <c r="D97" s="23">
        <v>0</v>
      </c>
      <c r="E97" s="23">
        <v>0</v>
      </c>
      <c r="F97" s="24">
        <f t="shared" si="19"/>
        <v>0</v>
      </c>
    </row>
    <row r="98" spans="1:6" s="6" customFormat="1" ht="12.5" x14ac:dyDescent="0.25">
      <c r="A98" s="16" t="s">
        <v>60</v>
      </c>
      <c r="B98" s="21" t="s">
        <v>19</v>
      </c>
      <c r="C98" s="23">
        <v>0</v>
      </c>
      <c r="D98" s="23">
        <v>0</v>
      </c>
      <c r="E98" s="23">
        <v>0</v>
      </c>
      <c r="F98" s="24">
        <f t="shared" si="19"/>
        <v>0</v>
      </c>
    </row>
    <row r="99" spans="1:6" s="6" customFormat="1" ht="12.5" x14ac:dyDescent="0.25">
      <c r="A99" s="16" t="s">
        <v>61</v>
      </c>
      <c r="B99" s="21" t="s">
        <v>20</v>
      </c>
      <c r="C99" s="23">
        <v>0</v>
      </c>
      <c r="D99" s="23">
        <v>0</v>
      </c>
      <c r="E99" s="23">
        <v>0</v>
      </c>
      <c r="F99" s="24">
        <f t="shared" si="19"/>
        <v>0</v>
      </c>
    </row>
    <row r="100" spans="1:6" s="6" customFormat="1" x14ac:dyDescent="0.3">
      <c r="A100" s="41" t="s">
        <v>82</v>
      </c>
      <c r="B100" s="38"/>
      <c r="C100" s="39">
        <f t="shared" ref="C100:F100" si="20">SUM(C94:C99)</f>
        <v>549970</v>
      </c>
      <c r="D100" s="39">
        <f t="shared" si="20"/>
        <v>538872</v>
      </c>
      <c r="E100" s="39">
        <f t="shared" si="20"/>
        <v>4600</v>
      </c>
      <c r="F100" s="40">
        <f t="shared" si="20"/>
        <v>1093442</v>
      </c>
    </row>
    <row r="101" spans="1:6" s="6" customFormat="1" ht="1.9" customHeight="1" x14ac:dyDescent="0.3">
      <c r="A101" s="14"/>
      <c r="B101" s="20"/>
      <c r="C101" s="27"/>
      <c r="D101" s="27"/>
      <c r="E101" s="27"/>
      <c r="F101" s="24"/>
    </row>
    <row r="102" spans="1:6" s="6" customFormat="1" x14ac:dyDescent="0.3">
      <c r="A102" s="14" t="s">
        <v>27</v>
      </c>
      <c r="B102" s="20"/>
      <c r="C102" s="27"/>
      <c r="D102" s="27"/>
      <c r="E102" s="27"/>
      <c r="F102" s="24"/>
    </row>
    <row r="103" spans="1:6" s="6" customFormat="1" ht="12.5" x14ac:dyDescent="0.25">
      <c r="A103" s="16" t="s">
        <v>57</v>
      </c>
      <c r="B103" s="21" t="s">
        <v>15</v>
      </c>
      <c r="C103" s="23">
        <v>0</v>
      </c>
      <c r="D103" s="23">
        <v>0</v>
      </c>
      <c r="E103" s="23">
        <v>0</v>
      </c>
      <c r="F103" s="24">
        <f t="shared" ref="F103:F108" si="21">SUM(C103:E103)</f>
        <v>0</v>
      </c>
    </row>
    <row r="104" spans="1:6" s="6" customFormat="1" ht="12.5" x14ac:dyDescent="0.25">
      <c r="A104" s="16" t="s">
        <v>113</v>
      </c>
      <c r="B104" s="21" t="s">
        <v>16</v>
      </c>
      <c r="C104" s="23">
        <v>0</v>
      </c>
      <c r="D104" s="23">
        <v>0</v>
      </c>
      <c r="E104" s="23">
        <v>0</v>
      </c>
      <c r="F104" s="24">
        <f t="shared" si="21"/>
        <v>0</v>
      </c>
    </row>
    <row r="105" spans="1:6" s="6" customFormat="1" ht="25" x14ac:dyDescent="0.25">
      <c r="A105" s="16" t="s">
        <v>58</v>
      </c>
      <c r="B105" s="21" t="s">
        <v>17</v>
      </c>
      <c r="C105" s="23">
        <v>0</v>
      </c>
      <c r="D105" s="23">
        <v>0</v>
      </c>
      <c r="E105" s="23">
        <v>0</v>
      </c>
      <c r="F105" s="24">
        <f t="shared" si="21"/>
        <v>0</v>
      </c>
    </row>
    <row r="106" spans="1:6" s="6" customFormat="1" ht="12.5" x14ac:dyDescent="0.25">
      <c r="A106" s="16" t="s">
        <v>59</v>
      </c>
      <c r="B106" s="21" t="s">
        <v>18</v>
      </c>
      <c r="C106" s="23">
        <v>0</v>
      </c>
      <c r="D106" s="23">
        <v>0</v>
      </c>
      <c r="E106" s="23">
        <v>0</v>
      </c>
      <c r="F106" s="24">
        <f t="shared" si="21"/>
        <v>0</v>
      </c>
    </row>
    <row r="107" spans="1:6" s="6" customFormat="1" ht="12.5" x14ac:dyDescent="0.25">
      <c r="A107" s="16" t="s">
        <v>60</v>
      </c>
      <c r="B107" s="21" t="s">
        <v>19</v>
      </c>
      <c r="C107" s="23">
        <v>0</v>
      </c>
      <c r="D107" s="23">
        <v>0</v>
      </c>
      <c r="E107" s="23">
        <v>0</v>
      </c>
      <c r="F107" s="24">
        <f t="shared" si="21"/>
        <v>0</v>
      </c>
    </row>
    <row r="108" spans="1:6" s="6" customFormat="1" ht="12.5" x14ac:dyDescent="0.25">
      <c r="A108" s="16" t="s">
        <v>61</v>
      </c>
      <c r="B108" s="21" t="s">
        <v>20</v>
      </c>
      <c r="C108" s="23">
        <v>0</v>
      </c>
      <c r="D108" s="23">
        <v>0</v>
      </c>
      <c r="E108" s="23">
        <v>0</v>
      </c>
      <c r="F108" s="24">
        <f t="shared" si="21"/>
        <v>0</v>
      </c>
    </row>
    <row r="109" spans="1:6" s="6" customFormat="1" x14ac:dyDescent="0.3">
      <c r="A109" s="41" t="s">
        <v>83</v>
      </c>
      <c r="B109" s="38"/>
      <c r="C109" s="39">
        <f t="shared" ref="C109:F109" si="22">SUM(C103:C108)</f>
        <v>0</v>
      </c>
      <c r="D109" s="39">
        <f t="shared" si="22"/>
        <v>0</v>
      </c>
      <c r="E109" s="39">
        <f t="shared" si="22"/>
        <v>0</v>
      </c>
      <c r="F109" s="40">
        <f t="shared" si="22"/>
        <v>0</v>
      </c>
    </row>
    <row r="110" spans="1:6" s="6" customFormat="1" ht="1.9" customHeight="1" x14ac:dyDescent="0.3">
      <c r="A110" s="14"/>
      <c r="B110" s="20"/>
      <c r="C110" s="27"/>
      <c r="D110" s="27"/>
      <c r="E110" s="27"/>
      <c r="F110" s="24"/>
    </row>
    <row r="111" spans="1:6" s="6" customFormat="1" x14ac:dyDescent="0.3">
      <c r="A111" s="14" t="s">
        <v>28</v>
      </c>
      <c r="B111" s="20"/>
      <c r="C111" s="27"/>
      <c r="D111" s="27"/>
      <c r="E111" s="27"/>
      <c r="F111" s="24"/>
    </row>
    <row r="112" spans="1:6" s="6" customFormat="1" ht="12.5" x14ac:dyDescent="0.25">
      <c r="A112" s="16" t="s">
        <v>57</v>
      </c>
      <c r="B112" s="21" t="s">
        <v>15</v>
      </c>
      <c r="C112" s="23">
        <v>0</v>
      </c>
      <c r="D112" s="23">
        <v>0</v>
      </c>
      <c r="E112" s="23">
        <v>0</v>
      </c>
      <c r="F112" s="24">
        <f t="shared" ref="F112:F117" si="23">SUM(C112:E112)</f>
        <v>0</v>
      </c>
    </row>
    <row r="113" spans="1:6" s="6" customFormat="1" ht="12.5" x14ac:dyDescent="0.25">
      <c r="A113" s="16" t="s">
        <v>113</v>
      </c>
      <c r="B113" s="21" t="s">
        <v>16</v>
      </c>
      <c r="C113" s="23">
        <v>0</v>
      </c>
      <c r="D113" s="23">
        <v>0</v>
      </c>
      <c r="E113" s="23">
        <v>0</v>
      </c>
      <c r="F113" s="24">
        <f t="shared" si="23"/>
        <v>0</v>
      </c>
    </row>
    <row r="114" spans="1:6" s="6" customFormat="1" ht="25" x14ac:dyDescent="0.25">
      <c r="A114" s="16" t="s">
        <v>58</v>
      </c>
      <c r="B114" s="21" t="s">
        <v>17</v>
      </c>
      <c r="C114" s="23">
        <v>10508</v>
      </c>
      <c r="D114" s="23">
        <v>10508</v>
      </c>
      <c r="E114" s="23">
        <v>0</v>
      </c>
      <c r="F114" s="24">
        <f t="shared" si="23"/>
        <v>21016</v>
      </c>
    </row>
    <row r="115" spans="1:6" s="6" customFormat="1" ht="12.5" x14ac:dyDescent="0.25">
      <c r="A115" s="16" t="s">
        <v>59</v>
      </c>
      <c r="B115" s="21" t="s">
        <v>18</v>
      </c>
      <c r="C115" s="23">
        <v>0</v>
      </c>
      <c r="D115" s="23">
        <v>0</v>
      </c>
      <c r="E115" s="23">
        <v>0</v>
      </c>
      <c r="F115" s="24">
        <f t="shared" si="23"/>
        <v>0</v>
      </c>
    </row>
    <row r="116" spans="1:6" s="6" customFormat="1" ht="12.5" x14ac:dyDescent="0.25">
      <c r="A116" s="16" t="s">
        <v>60</v>
      </c>
      <c r="B116" s="21" t="s">
        <v>19</v>
      </c>
      <c r="C116" s="23">
        <v>0</v>
      </c>
      <c r="D116" s="23">
        <v>0</v>
      </c>
      <c r="E116" s="23">
        <v>0</v>
      </c>
      <c r="F116" s="24">
        <f t="shared" si="23"/>
        <v>0</v>
      </c>
    </row>
    <row r="117" spans="1:6" s="6" customFormat="1" ht="12.5" x14ac:dyDescent="0.25">
      <c r="A117" s="16" t="s">
        <v>61</v>
      </c>
      <c r="B117" s="21" t="s">
        <v>20</v>
      </c>
      <c r="C117" s="23">
        <v>0</v>
      </c>
      <c r="D117" s="23">
        <v>0</v>
      </c>
      <c r="E117" s="23">
        <v>0</v>
      </c>
      <c r="F117" s="24">
        <f t="shared" si="23"/>
        <v>0</v>
      </c>
    </row>
    <row r="118" spans="1:6" s="6" customFormat="1" x14ac:dyDescent="0.3">
      <c r="A118" s="41" t="s">
        <v>83</v>
      </c>
      <c r="B118" s="38"/>
      <c r="C118" s="39">
        <f t="shared" ref="C118:F118" si="24">SUM(C112:C117)</f>
        <v>10508</v>
      </c>
      <c r="D118" s="39">
        <f t="shared" si="24"/>
        <v>10508</v>
      </c>
      <c r="E118" s="39">
        <f t="shared" si="24"/>
        <v>0</v>
      </c>
      <c r="F118" s="40">
        <f t="shared" si="24"/>
        <v>21016</v>
      </c>
    </row>
    <row r="119" spans="1:6" s="6" customFormat="1" x14ac:dyDescent="0.3">
      <c r="A119" s="14" t="s">
        <v>51</v>
      </c>
      <c r="B119" s="20"/>
      <c r="C119" s="27"/>
      <c r="D119" s="27"/>
      <c r="E119" s="27"/>
      <c r="F119" s="24"/>
    </row>
    <row r="120" spans="1:6" s="6" customFormat="1" ht="12.5" x14ac:dyDescent="0.25">
      <c r="A120" s="16" t="s">
        <v>57</v>
      </c>
      <c r="B120" s="21" t="s">
        <v>15</v>
      </c>
      <c r="C120" s="23">
        <v>0</v>
      </c>
      <c r="D120" s="23">
        <v>0</v>
      </c>
      <c r="E120" s="23">
        <v>0</v>
      </c>
      <c r="F120" s="24">
        <f t="shared" ref="F120:F125" si="25">SUM(C120:E120)</f>
        <v>0</v>
      </c>
    </row>
    <row r="121" spans="1:6" s="6" customFormat="1" ht="12.5" x14ac:dyDescent="0.25">
      <c r="A121" s="16" t="s">
        <v>113</v>
      </c>
      <c r="B121" s="21" t="s">
        <v>16</v>
      </c>
      <c r="C121" s="23">
        <v>0</v>
      </c>
      <c r="D121" s="23">
        <v>0</v>
      </c>
      <c r="E121" s="23">
        <v>0</v>
      </c>
      <c r="F121" s="24">
        <f t="shared" si="25"/>
        <v>0</v>
      </c>
    </row>
    <row r="122" spans="1:6" s="6" customFormat="1" ht="25" x14ac:dyDescent="0.25">
      <c r="A122" s="16" t="s">
        <v>58</v>
      </c>
      <c r="B122" s="21" t="s">
        <v>17</v>
      </c>
      <c r="C122" s="31">
        <v>0</v>
      </c>
      <c r="D122" s="31">
        <v>0</v>
      </c>
      <c r="E122" s="31">
        <v>0</v>
      </c>
      <c r="F122" s="24">
        <f t="shared" si="25"/>
        <v>0</v>
      </c>
    </row>
    <row r="123" spans="1:6" s="6" customFormat="1" ht="12.5" x14ac:dyDescent="0.25">
      <c r="A123" s="16" t="s">
        <v>59</v>
      </c>
      <c r="B123" s="21" t="s">
        <v>18</v>
      </c>
      <c r="C123" s="31">
        <v>0</v>
      </c>
      <c r="D123" s="31">
        <v>0</v>
      </c>
      <c r="E123" s="31">
        <v>0</v>
      </c>
      <c r="F123" s="24">
        <f t="shared" si="25"/>
        <v>0</v>
      </c>
    </row>
    <row r="124" spans="1:6" s="6" customFormat="1" ht="12.5" x14ac:dyDescent="0.25">
      <c r="A124" s="16" t="s">
        <v>60</v>
      </c>
      <c r="B124" s="21" t="s">
        <v>19</v>
      </c>
      <c r="C124" s="31">
        <v>0</v>
      </c>
      <c r="D124" s="31">
        <v>0</v>
      </c>
      <c r="E124" s="31">
        <v>0</v>
      </c>
      <c r="F124" s="24">
        <f t="shared" si="25"/>
        <v>0</v>
      </c>
    </row>
    <row r="125" spans="1:6" s="6" customFormat="1" ht="12.5" x14ac:dyDescent="0.25">
      <c r="A125" s="16" t="s">
        <v>61</v>
      </c>
      <c r="B125" s="21" t="s">
        <v>20</v>
      </c>
      <c r="C125" s="31">
        <v>0</v>
      </c>
      <c r="D125" s="31">
        <v>0</v>
      </c>
      <c r="E125" s="31">
        <v>0</v>
      </c>
      <c r="F125" s="24">
        <f t="shared" si="25"/>
        <v>0</v>
      </c>
    </row>
    <row r="126" spans="1:6" s="6" customFormat="1" x14ac:dyDescent="0.3">
      <c r="A126" s="41" t="s">
        <v>84</v>
      </c>
      <c r="B126" s="38"/>
      <c r="C126" s="39">
        <f t="shared" ref="C126:F126" si="26">SUM(C120:C125)</f>
        <v>0</v>
      </c>
      <c r="D126" s="39">
        <f t="shared" si="26"/>
        <v>0</v>
      </c>
      <c r="E126" s="39">
        <f t="shared" si="26"/>
        <v>0</v>
      </c>
      <c r="F126" s="40">
        <f t="shared" si="26"/>
        <v>0</v>
      </c>
    </row>
    <row r="127" spans="1:6" s="6" customFormat="1" ht="1.9" customHeight="1" x14ac:dyDescent="0.3">
      <c r="A127" s="14"/>
      <c r="B127" s="20"/>
      <c r="C127" s="27"/>
      <c r="D127" s="27"/>
      <c r="E127" s="27"/>
      <c r="F127" s="24"/>
    </row>
    <row r="128" spans="1:6" s="6" customFormat="1" x14ac:dyDescent="0.3">
      <c r="A128" s="14" t="s">
        <v>29</v>
      </c>
      <c r="B128" s="20"/>
      <c r="C128" s="27"/>
      <c r="D128" s="27"/>
      <c r="E128" s="27"/>
      <c r="F128" s="24"/>
    </row>
    <row r="129" spans="1:6" s="6" customFormat="1" ht="12.5" x14ac:dyDescent="0.25">
      <c r="A129" s="16" t="s">
        <v>57</v>
      </c>
      <c r="B129" s="21" t="s">
        <v>15</v>
      </c>
      <c r="C129" s="23">
        <v>0</v>
      </c>
      <c r="D129" s="23">
        <v>0</v>
      </c>
      <c r="E129" s="23">
        <v>0</v>
      </c>
      <c r="F129" s="24">
        <f t="shared" ref="F129:F134" si="27">SUM(C129:E129)</f>
        <v>0</v>
      </c>
    </row>
    <row r="130" spans="1:6" s="6" customFormat="1" ht="12.5" x14ac:dyDescent="0.25">
      <c r="A130" s="16" t="s">
        <v>113</v>
      </c>
      <c r="B130" s="21" t="s">
        <v>16</v>
      </c>
      <c r="C130" s="23">
        <v>0</v>
      </c>
      <c r="D130" s="23">
        <v>0</v>
      </c>
      <c r="E130" s="23">
        <v>0</v>
      </c>
      <c r="F130" s="24">
        <f t="shared" si="27"/>
        <v>0</v>
      </c>
    </row>
    <row r="131" spans="1:6" s="6" customFormat="1" ht="25" x14ac:dyDescent="0.25">
      <c r="A131" s="16" t="s">
        <v>58</v>
      </c>
      <c r="B131" s="21" t="s">
        <v>17</v>
      </c>
      <c r="C131" s="31">
        <v>0</v>
      </c>
      <c r="D131" s="31">
        <v>0</v>
      </c>
      <c r="E131" s="31">
        <v>0</v>
      </c>
      <c r="F131" s="24">
        <f t="shared" si="27"/>
        <v>0</v>
      </c>
    </row>
    <row r="132" spans="1:6" s="6" customFormat="1" ht="12.5" x14ac:dyDescent="0.25">
      <c r="A132" s="16" t="s">
        <v>59</v>
      </c>
      <c r="B132" s="21" t="s">
        <v>18</v>
      </c>
      <c r="C132" s="31">
        <v>0</v>
      </c>
      <c r="D132" s="31">
        <v>0</v>
      </c>
      <c r="E132" s="31">
        <v>0</v>
      </c>
      <c r="F132" s="24">
        <f t="shared" si="27"/>
        <v>0</v>
      </c>
    </row>
    <row r="133" spans="1:6" s="6" customFormat="1" ht="12.5" x14ac:dyDescent="0.25">
      <c r="A133" s="16" t="s">
        <v>60</v>
      </c>
      <c r="B133" s="21" t="s">
        <v>19</v>
      </c>
      <c r="C133" s="31">
        <v>0</v>
      </c>
      <c r="D133" s="31">
        <v>0</v>
      </c>
      <c r="E133" s="31">
        <v>0</v>
      </c>
      <c r="F133" s="24">
        <f t="shared" si="27"/>
        <v>0</v>
      </c>
    </row>
    <row r="134" spans="1:6" s="6" customFormat="1" ht="12.5" x14ac:dyDescent="0.25">
      <c r="A134" s="16" t="s">
        <v>61</v>
      </c>
      <c r="B134" s="21" t="s">
        <v>20</v>
      </c>
      <c r="C134" s="31">
        <v>0</v>
      </c>
      <c r="D134" s="31">
        <v>0</v>
      </c>
      <c r="E134" s="31">
        <v>0</v>
      </c>
      <c r="F134" s="24">
        <f t="shared" si="27"/>
        <v>0</v>
      </c>
    </row>
    <row r="135" spans="1:6" s="6" customFormat="1" x14ac:dyDescent="0.3">
      <c r="A135" s="41" t="s">
        <v>85</v>
      </c>
      <c r="B135" s="38"/>
      <c r="C135" s="39">
        <f t="shared" ref="C135:F135" si="28">SUM(C129:C134)</f>
        <v>0</v>
      </c>
      <c r="D135" s="39">
        <f t="shared" si="28"/>
        <v>0</v>
      </c>
      <c r="E135" s="39">
        <f t="shared" si="28"/>
        <v>0</v>
      </c>
      <c r="F135" s="40">
        <f t="shared" si="28"/>
        <v>0</v>
      </c>
    </row>
    <row r="136" spans="1:6" s="6" customFormat="1" ht="1.9" customHeight="1" x14ac:dyDescent="0.3">
      <c r="A136" s="14"/>
      <c r="B136" s="20"/>
      <c r="C136" s="27"/>
      <c r="D136" s="27"/>
      <c r="E136" s="27"/>
      <c r="F136" s="24"/>
    </row>
    <row r="137" spans="1:6" s="6" customFormat="1" x14ac:dyDescent="0.3">
      <c r="A137" s="14" t="s">
        <v>30</v>
      </c>
      <c r="B137" s="20"/>
      <c r="C137" s="27"/>
      <c r="D137" s="27"/>
      <c r="E137" s="27"/>
      <c r="F137" s="24"/>
    </row>
    <row r="138" spans="1:6" s="6" customFormat="1" ht="12.5" x14ac:dyDescent="0.25">
      <c r="A138" s="16" t="s">
        <v>57</v>
      </c>
      <c r="B138" s="21" t="s">
        <v>15</v>
      </c>
      <c r="C138" s="23">
        <v>0</v>
      </c>
      <c r="D138" s="23">
        <v>0</v>
      </c>
      <c r="E138" s="23">
        <v>0</v>
      </c>
      <c r="F138" s="24">
        <f t="shared" ref="F138:F143" si="29">SUM(C138:E138)</f>
        <v>0</v>
      </c>
    </row>
    <row r="139" spans="1:6" s="6" customFormat="1" ht="12.5" x14ac:dyDescent="0.25">
      <c r="A139" s="16" t="s">
        <v>113</v>
      </c>
      <c r="B139" s="21" t="s">
        <v>16</v>
      </c>
      <c r="C139" s="23">
        <v>0</v>
      </c>
      <c r="D139" s="23">
        <v>0</v>
      </c>
      <c r="E139" s="23">
        <v>0</v>
      </c>
      <c r="F139" s="24">
        <f t="shared" si="29"/>
        <v>0</v>
      </c>
    </row>
    <row r="140" spans="1:6" s="6" customFormat="1" ht="25" x14ac:dyDescent="0.25">
      <c r="A140" s="16" t="s">
        <v>58</v>
      </c>
      <c r="B140" s="21" t="s">
        <v>17</v>
      </c>
      <c r="C140" s="31">
        <v>0</v>
      </c>
      <c r="D140" s="31">
        <v>0</v>
      </c>
      <c r="E140" s="31">
        <v>0</v>
      </c>
      <c r="F140" s="24">
        <f t="shared" si="29"/>
        <v>0</v>
      </c>
    </row>
    <row r="141" spans="1:6" s="6" customFormat="1" ht="12.5" x14ac:dyDescent="0.25">
      <c r="A141" s="16" t="s">
        <v>59</v>
      </c>
      <c r="B141" s="21" t="s">
        <v>18</v>
      </c>
      <c r="C141" s="31">
        <v>0</v>
      </c>
      <c r="D141" s="31">
        <v>0</v>
      </c>
      <c r="E141" s="31">
        <v>0</v>
      </c>
      <c r="F141" s="24">
        <f t="shared" si="29"/>
        <v>0</v>
      </c>
    </row>
    <row r="142" spans="1:6" s="6" customFormat="1" ht="12.5" x14ac:dyDescent="0.25">
      <c r="A142" s="16" t="s">
        <v>60</v>
      </c>
      <c r="B142" s="21" t="s">
        <v>19</v>
      </c>
      <c r="C142" s="31">
        <v>0</v>
      </c>
      <c r="D142" s="31">
        <v>0</v>
      </c>
      <c r="E142" s="31">
        <v>0</v>
      </c>
      <c r="F142" s="24">
        <f t="shared" si="29"/>
        <v>0</v>
      </c>
    </row>
    <row r="143" spans="1:6" s="6" customFormat="1" ht="12.5" x14ac:dyDescent="0.25">
      <c r="A143" s="16" t="s">
        <v>61</v>
      </c>
      <c r="B143" s="21" t="s">
        <v>20</v>
      </c>
      <c r="C143" s="31">
        <v>0</v>
      </c>
      <c r="D143" s="31">
        <v>0</v>
      </c>
      <c r="E143" s="31">
        <v>0</v>
      </c>
      <c r="F143" s="24">
        <f t="shared" si="29"/>
        <v>0</v>
      </c>
    </row>
    <row r="144" spans="1:6" s="6" customFormat="1" x14ac:dyDescent="0.3">
      <c r="A144" s="41" t="s">
        <v>86</v>
      </c>
      <c r="B144" s="38"/>
      <c r="C144" s="39">
        <f t="shared" ref="C144:F144" si="30">SUM(C138:C143)</f>
        <v>0</v>
      </c>
      <c r="D144" s="39">
        <f t="shared" si="30"/>
        <v>0</v>
      </c>
      <c r="E144" s="39">
        <f t="shared" si="30"/>
        <v>0</v>
      </c>
      <c r="F144" s="40">
        <f t="shared" si="30"/>
        <v>0</v>
      </c>
    </row>
    <row r="145" spans="1:6" s="6" customFormat="1" ht="1.9" customHeight="1" x14ac:dyDescent="0.3">
      <c r="A145" s="14"/>
      <c r="B145" s="20"/>
      <c r="C145" s="27"/>
      <c r="D145" s="27"/>
      <c r="E145" s="27"/>
      <c r="F145" s="24"/>
    </row>
    <row r="146" spans="1:6" s="6" customFormat="1" x14ac:dyDescent="0.3">
      <c r="A146" s="41" t="s">
        <v>87</v>
      </c>
      <c r="B146" s="38"/>
      <c r="C146" s="39">
        <f t="shared" ref="C146:F146" si="31">SUM(C135+C126+C118+C109+C100+C91+C82+C74+C65+C56+C47+C38+C144)</f>
        <v>2743497.45</v>
      </c>
      <c r="D146" s="39">
        <f t="shared" si="31"/>
        <v>2661933.39</v>
      </c>
      <c r="E146" s="39">
        <f t="shared" si="31"/>
        <v>1337695</v>
      </c>
      <c r="F146" s="40">
        <f t="shared" si="31"/>
        <v>6743125.8399999999</v>
      </c>
    </row>
    <row r="147" spans="1:6" s="6" customFormat="1" ht="1.9" customHeight="1" x14ac:dyDescent="0.3">
      <c r="A147" s="14"/>
      <c r="B147" s="20"/>
      <c r="C147" s="27"/>
      <c r="D147" s="27"/>
      <c r="E147" s="27"/>
      <c r="F147" s="24"/>
    </row>
    <row r="148" spans="1:6" s="6" customFormat="1" x14ac:dyDescent="0.3">
      <c r="A148" s="14" t="s">
        <v>31</v>
      </c>
      <c r="B148" s="20"/>
      <c r="C148" s="27"/>
      <c r="D148" s="27"/>
      <c r="E148" s="27"/>
      <c r="F148" s="24"/>
    </row>
    <row r="149" spans="1:6" s="6" customFormat="1" ht="12.5" x14ac:dyDescent="0.25">
      <c r="A149" s="16" t="s">
        <v>57</v>
      </c>
      <c r="B149" s="21" t="s">
        <v>15</v>
      </c>
      <c r="C149" s="23">
        <v>0</v>
      </c>
      <c r="D149" s="23">
        <v>0</v>
      </c>
      <c r="E149" s="23">
        <v>0</v>
      </c>
      <c r="F149" s="24">
        <f t="shared" ref="F149:F154" si="32">SUM(C149:E149)</f>
        <v>0</v>
      </c>
    </row>
    <row r="150" spans="1:6" s="6" customFormat="1" ht="12.5" x14ac:dyDescent="0.25">
      <c r="A150" s="16" t="s">
        <v>113</v>
      </c>
      <c r="B150" s="21" t="s">
        <v>16</v>
      </c>
      <c r="C150" s="23">
        <v>0</v>
      </c>
      <c r="D150" s="23">
        <v>0</v>
      </c>
      <c r="E150" s="23">
        <v>0</v>
      </c>
      <c r="F150" s="24">
        <f t="shared" si="32"/>
        <v>0</v>
      </c>
    </row>
    <row r="151" spans="1:6" s="6" customFormat="1" ht="25" x14ac:dyDescent="0.25">
      <c r="A151" s="16" t="s">
        <v>58</v>
      </c>
      <c r="B151" s="21" t="s">
        <v>17</v>
      </c>
      <c r="C151" s="31"/>
      <c r="D151" s="31">
        <v>0</v>
      </c>
      <c r="E151" s="31">
        <v>0</v>
      </c>
      <c r="F151" s="24">
        <f t="shared" si="32"/>
        <v>0</v>
      </c>
    </row>
    <row r="152" spans="1:6" s="6" customFormat="1" ht="12.5" x14ac:dyDescent="0.25">
      <c r="A152" s="16" t="s">
        <v>59</v>
      </c>
      <c r="B152" s="21" t="s">
        <v>18</v>
      </c>
      <c r="C152" s="31">
        <v>0</v>
      </c>
      <c r="D152" s="31">
        <v>0</v>
      </c>
      <c r="E152" s="31">
        <v>0</v>
      </c>
      <c r="F152" s="24">
        <f t="shared" si="32"/>
        <v>0</v>
      </c>
    </row>
    <row r="153" spans="1:6" s="6" customFormat="1" ht="12.5" x14ac:dyDescent="0.25">
      <c r="A153" s="16" t="s">
        <v>60</v>
      </c>
      <c r="B153" s="21" t="s">
        <v>19</v>
      </c>
      <c r="C153" s="31">
        <v>9382</v>
      </c>
      <c r="D153" s="31">
        <v>9382</v>
      </c>
      <c r="E153" s="31">
        <v>0</v>
      </c>
      <c r="F153" s="24">
        <f t="shared" si="32"/>
        <v>18764</v>
      </c>
    </row>
    <row r="154" spans="1:6" s="6" customFormat="1" ht="12.5" x14ac:dyDescent="0.25">
      <c r="A154" s="16" t="s">
        <v>61</v>
      </c>
      <c r="B154" s="21" t="s">
        <v>20</v>
      </c>
      <c r="C154" s="31">
        <v>0</v>
      </c>
      <c r="D154" s="31">
        <v>0</v>
      </c>
      <c r="E154" s="31">
        <v>0</v>
      </c>
      <c r="F154" s="24">
        <f t="shared" si="32"/>
        <v>0</v>
      </c>
    </row>
    <row r="155" spans="1:6" s="6" customFormat="1" x14ac:dyDescent="0.3">
      <c r="A155" s="41" t="s">
        <v>88</v>
      </c>
      <c r="B155" s="38"/>
      <c r="C155" s="39">
        <f t="shared" ref="C155:F155" si="33">SUM(C149:C154)</f>
        <v>9382</v>
      </c>
      <c r="D155" s="39">
        <f t="shared" si="33"/>
        <v>9382</v>
      </c>
      <c r="E155" s="39">
        <f t="shared" si="33"/>
        <v>0</v>
      </c>
      <c r="F155" s="40">
        <f t="shared" si="33"/>
        <v>18764</v>
      </c>
    </row>
    <row r="156" spans="1:6" s="6" customFormat="1" ht="1.9" customHeight="1" x14ac:dyDescent="0.3">
      <c r="A156" s="14"/>
      <c r="B156" s="20"/>
      <c r="C156" s="27"/>
      <c r="D156" s="27"/>
      <c r="E156" s="27"/>
      <c r="F156" s="24"/>
    </row>
    <row r="157" spans="1:6" s="6" customFormat="1" ht="39" x14ac:dyDescent="0.3">
      <c r="A157" s="14" t="s">
        <v>32</v>
      </c>
      <c r="B157" s="20"/>
      <c r="C157" s="27"/>
      <c r="D157" s="27"/>
      <c r="E157" s="27"/>
      <c r="F157" s="24"/>
    </row>
    <row r="158" spans="1:6" s="6" customFormat="1" ht="12.5" x14ac:dyDescent="0.25">
      <c r="A158" s="16" t="s">
        <v>57</v>
      </c>
      <c r="B158" s="21" t="s">
        <v>15</v>
      </c>
      <c r="C158" s="32" t="s">
        <v>34</v>
      </c>
      <c r="D158" s="32" t="s">
        <v>34</v>
      </c>
      <c r="E158" s="32" t="s">
        <v>34</v>
      </c>
      <c r="F158" s="33">
        <f t="shared" ref="F158:F163" si="34">SUM(C158:E158)</f>
        <v>0</v>
      </c>
    </row>
    <row r="159" spans="1:6" s="6" customFormat="1" ht="12.5" x14ac:dyDescent="0.25">
      <c r="A159" s="16" t="s">
        <v>113</v>
      </c>
      <c r="B159" s="21" t="s">
        <v>16</v>
      </c>
      <c r="C159" s="32" t="s">
        <v>34</v>
      </c>
      <c r="D159" s="32" t="s">
        <v>34</v>
      </c>
      <c r="E159" s="32" t="s">
        <v>34</v>
      </c>
      <c r="F159" s="33">
        <f t="shared" si="34"/>
        <v>0</v>
      </c>
    </row>
    <row r="160" spans="1:6" s="6" customFormat="1" ht="25" x14ac:dyDescent="0.25">
      <c r="A160" s="16" t="s">
        <v>58</v>
      </c>
      <c r="B160" s="21" t="s">
        <v>17</v>
      </c>
      <c r="C160" s="32" t="s">
        <v>34</v>
      </c>
      <c r="D160" s="32" t="s">
        <v>34</v>
      </c>
      <c r="E160" s="32" t="s">
        <v>34</v>
      </c>
      <c r="F160" s="33">
        <f t="shared" si="34"/>
        <v>0</v>
      </c>
    </row>
    <row r="161" spans="1:6" s="6" customFormat="1" ht="12.5" x14ac:dyDescent="0.25">
      <c r="A161" s="16" t="s">
        <v>59</v>
      </c>
      <c r="B161" s="21" t="s">
        <v>18</v>
      </c>
      <c r="C161" s="32" t="s">
        <v>34</v>
      </c>
      <c r="D161" s="32" t="s">
        <v>34</v>
      </c>
      <c r="E161" s="32" t="s">
        <v>34</v>
      </c>
      <c r="F161" s="33">
        <f t="shared" si="34"/>
        <v>0</v>
      </c>
    </row>
    <row r="162" spans="1:6" s="6" customFormat="1" ht="12.5" x14ac:dyDescent="0.25">
      <c r="A162" s="16" t="s">
        <v>60</v>
      </c>
      <c r="B162" s="21" t="s">
        <v>19</v>
      </c>
      <c r="C162" s="32" t="s">
        <v>34</v>
      </c>
      <c r="D162" s="32" t="s">
        <v>34</v>
      </c>
      <c r="E162" s="32" t="s">
        <v>34</v>
      </c>
      <c r="F162" s="33">
        <f t="shared" si="34"/>
        <v>0</v>
      </c>
    </row>
    <row r="163" spans="1:6" s="6" customFormat="1" ht="12.5" x14ac:dyDescent="0.25">
      <c r="A163" s="16" t="s">
        <v>61</v>
      </c>
      <c r="B163" s="21" t="s">
        <v>20</v>
      </c>
      <c r="C163" s="31">
        <v>0</v>
      </c>
      <c r="D163" s="31">
        <v>0</v>
      </c>
      <c r="E163" s="31">
        <v>0</v>
      </c>
      <c r="F163" s="24">
        <f t="shared" si="34"/>
        <v>0</v>
      </c>
    </row>
    <row r="164" spans="1:6" s="6" customFormat="1" x14ac:dyDescent="0.3">
      <c r="A164" s="41" t="s">
        <v>89</v>
      </c>
      <c r="B164" s="38"/>
      <c r="C164" s="39">
        <f t="shared" ref="C164:F164" si="35">SUM(C158:C163)</f>
        <v>0</v>
      </c>
      <c r="D164" s="39">
        <f t="shared" si="35"/>
        <v>0</v>
      </c>
      <c r="E164" s="39">
        <f t="shared" si="35"/>
        <v>0</v>
      </c>
      <c r="F164" s="40">
        <f t="shared" si="35"/>
        <v>0</v>
      </c>
    </row>
    <row r="165" spans="1:6" s="6" customFormat="1" ht="1.9" customHeight="1" x14ac:dyDescent="0.3">
      <c r="A165" s="14"/>
      <c r="B165" s="20"/>
      <c r="C165" s="27"/>
      <c r="D165" s="27"/>
      <c r="E165" s="27"/>
      <c r="F165" s="24"/>
    </row>
    <row r="166" spans="1:6" s="6" customFormat="1" x14ac:dyDescent="0.3">
      <c r="A166" s="37" t="s">
        <v>94</v>
      </c>
      <c r="B166" s="38"/>
      <c r="C166" s="39">
        <f t="shared" ref="C166:F166" si="36">SUM(C146+C29+C164+C155)</f>
        <v>5063183</v>
      </c>
      <c r="D166" s="39">
        <f t="shared" si="36"/>
        <v>5115768</v>
      </c>
      <c r="E166" s="39">
        <f t="shared" si="36"/>
        <v>1337695</v>
      </c>
      <c r="F166" s="40">
        <f t="shared" si="36"/>
        <v>11516646</v>
      </c>
    </row>
    <row r="167" spans="1:6" s="6" customFormat="1" ht="1.9" customHeight="1" x14ac:dyDescent="0.3">
      <c r="A167" s="14"/>
      <c r="B167" s="20"/>
      <c r="C167" s="27"/>
      <c r="D167" s="27"/>
      <c r="E167" s="27"/>
      <c r="F167" s="24"/>
    </row>
    <row r="168" spans="1:6" s="6" customFormat="1" x14ac:dyDescent="0.3">
      <c r="A168" s="14" t="s">
        <v>38</v>
      </c>
      <c r="B168" s="20"/>
      <c r="C168" s="27"/>
      <c r="D168" s="27"/>
      <c r="E168" s="27"/>
      <c r="F168" s="24"/>
    </row>
    <row r="169" spans="1:6" s="6" customFormat="1" x14ac:dyDescent="0.3">
      <c r="A169" s="18" t="s">
        <v>103</v>
      </c>
      <c r="B169" s="20" t="s">
        <v>33</v>
      </c>
      <c r="C169" s="23">
        <v>15222</v>
      </c>
      <c r="D169" s="23">
        <v>57406</v>
      </c>
      <c r="E169" s="23">
        <v>0</v>
      </c>
      <c r="F169" s="24">
        <f t="shared" ref="F169:F174" si="37">SUM(C169:E169)</f>
        <v>72628</v>
      </c>
    </row>
    <row r="170" spans="1:6" s="6" customFormat="1" x14ac:dyDescent="0.3">
      <c r="A170" s="18" t="s">
        <v>104</v>
      </c>
      <c r="B170" s="20" t="s">
        <v>33</v>
      </c>
      <c r="C170" s="23">
        <v>0</v>
      </c>
      <c r="D170" s="23">
        <v>0</v>
      </c>
      <c r="E170" s="23">
        <v>0</v>
      </c>
      <c r="F170" s="24">
        <f t="shared" si="37"/>
        <v>0</v>
      </c>
    </row>
    <row r="171" spans="1:6" s="6" customFormat="1" x14ac:dyDescent="0.3">
      <c r="A171" s="18" t="s">
        <v>105</v>
      </c>
      <c r="B171" s="20" t="s">
        <v>33</v>
      </c>
      <c r="C171" s="31">
        <v>0</v>
      </c>
      <c r="D171" s="31">
        <v>0</v>
      </c>
      <c r="E171" s="31">
        <v>0</v>
      </c>
      <c r="F171" s="24">
        <f t="shared" si="37"/>
        <v>0</v>
      </c>
    </row>
    <row r="172" spans="1:6" s="6" customFormat="1" x14ac:dyDescent="0.3">
      <c r="A172" s="18" t="s">
        <v>106</v>
      </c>
      <c r="B172" s="20" t="s">
        <v>33</v>
      </c>
      <c r="C172" s="31">
        <v>0</v>
      </c>
      <c r="D172" s="31">
        <v>0</v>
      </c>
      <c r="E172" s="31">
        <v>0</v>
      </c>
      <c r="F172" s="24">
        <f t="shared" si="37"/>
        <v>0</v>
      </c>
    </row>
    <row r="173" spans="1:6" s="6" customFormat="1" x14ac:dyDescent="0.3">
      <c r="A173" s="18" t="s">
        <v>107</v>
      </c>
      <c r="B173" s="20" t="s">
        <v>33</v>
      </c>
      <c r="C173" s="31">
        <v>0</v>
      </c>
      <c r="D173" s="31">
        <v>0</v>
      </c>
      <c r="E173" s="31">
        <v>0</v>
      </c>
      <c r="F173" s="24">
        <f t="shared" si="37"/>
        <v>0</v>
      </c>
    </row>
    <row r="174" spans="1:6" s="6" customFormat="1" ht="25" x14ac:dyDescent="0.3">
      <c r="A174" s="18" t="s">
        <v>108</v>
      </c>
      <c r="B174" s="20" t="s">
        <v>33</v>
      </c>
      <c r="C174" s="31">
        <v>0</v>
      </c>
      <c r="D174" s="31">
        <v>0</v>
      </c>
      <c r="E174" s="31">
        <v>0</v>
      </c>
      <c r="F174" s="24">
        <f t="shared" si="37"/>
        <v>0</v>
      </c>
    </row>
    <row r="175" spans="1:6" s="6" customFormat="1" x14ac:dyDescent="0.3">
      <c r="A175" s="37" t="s">
        <v>109</v>
      </c>
      <c r="B175" s="38"/>
      <c r="C175" s="39">
        <f t="shared" ref="C175:F175" si="38">SUM(C169:C174)</f>
        <v>15222</v>
      </c>
      <c r="D175" s="39">
        <f t="shared" si="38"/>
        <v>57406</v>
      </c>
      <c r="E175" s="39">
        <f t="shared" si="38"/>
        <v>0</v>
      </c>
      <c r="F175" s="40">
        <f t="shared" si="38"/>
        <v>72628</v>
      </c>
    </row>
    <row r="176" spans="1:6" s="6" customFormat="1" ht="1.9" customHeight="1" x14ac:dyDescent="0.3">
      <c r="A176" s="14"/>
      <c r="B176" s="20"/>
      <c r="C176" s="27"/>
      <c r="D176" s="27"/>
      <c r="E176" s="27"/>
      <c r="F176" s="24"/>
    </row>
    <row r="177" spans="1:6" s="6" customFormat="1" x14ac:dyDescent="0.3">
      <c r="A177" s="37" t="s">
        <v>95</v>
      </c>
      <c r="B177" s="38"/>
      <c r="C177" s="39">
        <f t="shared" ref="C177:F177" si="39">C166+C175</f>
        <v>5078405</v>
      </c>
      <c r="D177" s="39">
        <f t="shared" si="39"/>
        <v>5173174</v>
      </c>
      <c r="E177" s="39">
        <f t="shared" si="39"/>
        <v>1337695</v>
      </c>
      <c r="F177" s="40">
        <f t="shared" si="39"/>
        <v>11589274</v>
      </c>
    </row>
    <row r="178" spans="1:6" s="6" customFormat="1" ht="1.9" customHeight="1" x14ac:dyDescent="0.3">
      <c r="A178" s="14"/>
      <c r="B178" s="20"/>
      <c r="C178" s="27"/>
      <c r="D178" s="27"/>
      <c r="E178" s="27"/>
      <c r="F178" s="24"/>
    </row>
    <row r="179" spans="1:6" s="6" customFormat="1" x14ac:dyDescent="0.3">
      <c r="A179" s="14" t="s">
        <v>39</v>
      </c>
      <c r="B179" s="20"/>
      <c r="C179" s="27"/>
      <c r="D179" s="27"/>
      <c r="E179" s="27"/>
      <c r="F179" s="24"/>
    </row>
    <row r="180" spans="1:6" s="6" customFormat="1" x14ac:dyDescent="0.3">
      <c r="A180" s="18" t="s">
        <v>62</v>
      </c>
      <c r="B180" s="20" t="s">
        <v>40</v>
      </c>
      <c r="C180" s="23">
        <v>0</v>
      </c>
      <c r="D180" s="23">
        <v>0</v>
      </c>
      <c r="E180" s="23">
        <v>0</v>
      </c>
      <c r="F180" s="24">
        <f t="shared" ref="F180:F195" si="40">SUM(C180:E180)</f>
        <v>0</v>
      </c>
    </row>
    <row r="181" spans="1:6" s="6" customFormat="1" x14ac:dyDescent="0.3">
      <c r="A181" s="18" t="s">
        <v>112</v>
      </c>
      <c r="B181" s="20" t="s">
        <v>41</v>
      </c>
      <c r="C181" s="23">
        <v>0</v>
      </c>
      <c r="D181" s="23">
        <v>0</v>
      </c>
      <c r="E181" s="23">
        <v>0</v>
      </c>
      <c r="F181" s="24">
        <f t="shared" si="40"/>
        <v>0</v>
      </c>
    </row>
    <row r="182" spans="1:6" s="6" customFormat="1" x14ac:dyDescent="0.3">
      <c r="A182" s="18" t="s">
        <v>63</v>
      </c>
      <c r="B182" s="20" t="s">
        <v>42</v>
      </c>
      <c r="C182" s="31">
        <v>122000</v>
      </c>
      <c r="D182" s="31">
        <v>123500</v>
      </c>
      <c r="E182" s="31">
        <v>0</v>
      </c>
      <c r="F182" s="24">
        <f t="shared" si="40"/>
        <v>245500</v>
      </c>
    </row>
    <row r="183" spans="1:6" s="6" customFormat="1" x14ac:dyDescent="0.3">
      <c r="A183" s="18" t="s">
        <v>64</v>
      </c>
      <c r="B183" s="20" t="s">
        <v>43</v>
      </c>
      <c r="C183" s="31">
        <v>0</v>
      </c>
      <c r="D183" s="31">
        <v>0</v>
      </c>
      <c r="E183" s="31">
        <v>0</v>
      </c>
      <c r="F183" s="24">
        <f t="shared" si="40"/>
        <v>0</v>
      </c>
    </row>
    <row r="184" spans="1:6" s="6" customFormat="1" ht="25" x14ac:dyDescent="0.3">
      <c r="A184" s="18" t="s">
        <v>65</v>
      </c>
      <c r="B184" s="20" t="s">
        <v>44</v>
      </c>
      <c r="C184" s="31">
        <v>0</v>
      </c>
      <c r="D184" s="31">
        <v>0</v>
      </c>
      <c r="E184" s="31">
        <v>0</v>
      </c>
      <c r="F184" s="24">
        <f t="shared" si="40"/>
        <v>0</v>
      </c>
    </row>
    <row r="185" spans="1:6" s="6" customFormat="1" x14ac:dyDescent="0.3">
      <c r="A185" s="18" t="s">
        <v>66</v>
      </c>
      <c r="B185" s="20" t="s">
        <v>45</v>
      </c>
      <c r="C185" s="31">
        <v>0</v>
      </c>
      <c r="D185" s="31">
        <v>0</v>
      </c>
      <c r="E185" s="31">
        <v>0</v>
      </c>
      <c r="F185" s="24">
        <f t="shared" si="40"/>
        <v>0</v>
      </c>
    </row>
    <row r="186" spans="1:6" s="6" customFormat="1" ht="25" x14ac:dyDescent="0.3">
      <c r="A186" s="18" t="s">
        <v>67</v>
      </c>
      <c r="B186" s="20" t="s">
        <v>46</v>
      </c>
      <c r="C186" s="31">
        <v>0</v>
      </c>
      <c r="D186" s="31">
        <v>0</v>
      </c>
      <c r="E186" s="31">
        <v>0</v>
      </c>
      <c r="F186" s="24">
        <f t="shared" si="40"/>
        <v>0</v>
      </c>
    </row>
    <row r="187" spans="1:6" s="6" customFormat="1" x14ac:dyDescent="0.3">
      <c r="A187" s="18" t="s">
        <v>68</v>
      </c>
      <c r="B187" s="20" t="s">
        <v>47</v>
      </c>
      <c r="C187" s="31">
        <v>0</v>
      </c>
      <c r="D187" s="31">
        <v>0</v>
      </c>
      <c r="E187" s="31">
        <v>0</v>
      </c>
      <c r="F187" s="24">
        <f t="shared" si="40"/>
        <v>0</v>
      </c>
    </row>
    <row r="188" spans="1:6" s="6" customFormat="1" x14ac:dyDescent="0.3">
      <c r="A188" s="18" t="s">
        <v>111</v>
      </c>
      <c r="B188" s="20" t="s">
        <v>110</v>
      </c>
      <c r="C188" s="31">
        <v>0</v>
      </c>
      <c r="D188" s="31">
        <v>0</v>
      </c>
      <c r="E188" s="31">
        <v>0</v>
      </c>
      <c r="F188" s="24">
        <f t="shared" si="40"/>
        <v>0</v>
      </c>
    </row>
    <row r="189" spans="1:6" s="6" customFormat="1" x14ac:dyDescent="0.3">
      <c r="A189" s="18" t="s">
        <v>69</v>
      </c>
      <c r="B189" s="20" t="s">
        <v>48</v>
      </c>
      <c r="C189" s="31">
        <v>0</v>
      </c>
      <c r="D189" s="31">
        <v>0</v>
      </c>
      <c r="E189" s="31">
        <v>0</v>
      </c>
      <c r="F189" s="24">
        <f t="shared" si="40"/>
        <v>0</v>
      </c>
    </row>
    <row r="190" spans="1:6" s="6" customFormat="1" x14ac:dyDescent="0.3">
      <c r="A190" s="18" t="s">
        <v>70</v>
      </c>
      <c r="B190" s="20" t="s">
        <v>48</v>
      </c>
      <c r="C190" s="31"/>
      <c r="D190" s="31">
        <v>0</v>
      </c>
      <c r="E190" s="31">
        <v>0</v>
      </c>
      <c r="F190" s="24">
        <f t="shared" si="40"/>
        <v>0</v>
      </c>
    </row>
    <row r="191" spans="1:6" s="6" customFormat="1" x14ac:dyDescent="0.3">
      <c r="A191" s="18" t="s">
        <v>71</v>
      </c>
      <c r="B191" s="20" t="s">
        <v>49</v>
      </c>
      <c r="C191" s="31">
        <v>0</v>
      </c>
      <c r="D191" s="31">
        <v>0</v>
      </c>
      <c r="E191" s="31">
        <v>0</v>
      </c>
      <c r="F191" s="24">
        <f t="shared" si="40"/>
        <v>0</v>
      </c>
    </row>
    <row r="192" spans="1:6" s="6" customFormat="1" x14ac:dyDescent="0.3">
      <c r="A192" s="18" t="s">
        <v>72</v>
      </c>
      <c r="B192" s="20" t="s">
        <v>50</v>
      </c>
      <c r="C192" s="31">
        <v>1885194</v>
      </c>
      <c r="D192" s="31">
        <v>1966276</v>
      </c>
      <c r="E192" s="31">
        <v>91594</v>
      </c>
      <c r="F192" s="24">
        <f t="shared" si="40"/>
        <v>3943064</v>
      </c>
    </row>
    <row r="193" spans="1:6" s="6" customFormat="1" x14ac:dyDescent="0.3">
      <c r="A193" s="18" t="s">
        <v>73</v>
      </c>
      <c r="B193" s="20" t="s">
        <v>52</v>
      </c>
      <c r="C193" s="31">
        <v>0</v>
      </c>
      <c r="D193" s="31">
        <v>0</v>
      </c>
      <c r="E193" s="31">
        <v>0</v>
      </c>
      <c r="F193" s="24">
        <f t="shared" si="40"/>
        <v>0</v>
      </c>
    </row>
    <row r="194" spans="1:6" s="6" customFormat="1" x14ac:dyDescent="0.3">
      <c r="A194" s="18" t="s">
        <v>74</v>
      </c>
      <c r="B194" s="20" t="s">
        <v>53</v>
      </c>
      <c r="C194" s="31">
        <v>0</v>
      </c>
      <c r="D194" s="31">
        <v>0</v>
      </c>
      <c r="E194" s="31">
        <v>0</v>
      </c>
      <c r="F194" s="24">
        <f t="shared" si="40"/>
        <v>0</v>
      </c>
    </row>
    <row r="195" spans="1:6" s="6" customFormat="1" x14ac:dyDescent="0.3">
      <c r="A195" s="18" t="s">
        <v>75</v>
      </c>
      <c r="B195" s="20" t="s">
        <v>54</v>
      </c>
      <c r="C195" s="31">
        <v>0</v>
      </c>
      <c r="D195" s="31">
        <v>0</v>
      </c>
      <c r="E195" s="31">
        <v>0</v>
      </c>
      <c r="F195" s="24">
        <f t="shared" si="40"/>
        <v>0</v>
      </c>
    </row>
    <row r="196" spans="1:6" s="6" customFormat="1" x14ac:dyDescent="0.3">
      <c r="A196" s="37" t="s">
        <v>96</v>
      </c>
      <c r="B196" s="38"/>
      <c r="C196" s="39">
        <f t="shared" ref="C196:F196" si="41">SUM(C180:C195)</f>
        <v>2007194</v>
      </c>
      <c r="D196" s="39">
        <f t="shared" si="41"/>
        <v>2089776</v>
      </c>
      <c r="E196" s="39">
        <f t="shared" si="41"/>
        <v>91594</v>
      </c>
      <c r="F196" s="40">
        <f t="shared" si="41"/>
        <v>4188564</v>
      </c>
    </row>
    <row r="197" spans="1:6" s="6" customFormat="1" ht="1.9" customHeight="1" x14ac:dyDescent="0.3">
      <c r="A197" s="15"/>
      <c r="B197" s="22"/>
      <c r="C197" s="29"/>
      <c r="D197" s="29"/>
      <c r="E197" s="29"/>
      <c r="F197" s="24"/>
    </row>
    <row r="198" spans="1:6" s="6" customFormat="1" ht="52" x14ac:dyDescent="0.3">
      <c r="A198" s="37" t="s">
        <v>97</v>
      </c>
      <c r="B198" s="38"/>
      <c r="C198" s="39">
        <f t="shared" ref="C198:F198" si="42">C19-C177-C196</f>
        <v>0</v>
      </c>
      <c r="D198" s="39">
        <f t="shared" si="42"/>
        <v>0</v>
      </c>
      <c r="E198" s="39">
        <f t="shared" si="42"/>
        <v>0</v>
      </c>
      <c r="F198" s="40">
        <f t="shared" si="42"/>
        <v>0</v>
      </c>
    </row>
    <row r="199" spans="1:6" ht="1.9" customHeight="1" x14ac:dyDescent="0.3">
      <c r="A199" s="11"/>
      <c r="B199" s="8"/>
      <c r="C199" s="7"/>
      <c r="D199" s="7"/>
      <c r="E199" s="7"/>
      <c r="F199" s="7"/>
    </row>
    <row r="200" spans="1:6" ht="25" x14ac:dyDescent="0.3">
      <c r="A200" s="13" t="s">
        <v>55</v>
      </c>
      <c r="C200" s="9" t="str">
        <f t="shared" ref="C200:E200" si="43">IF(C4&gt;C196,"Yes","No")</f>
        <v>No</v>
      </c>
      <c r="D200" s="9" t="str">
        <f t="shared" si="43"/>
        <v>No</v>
      </c>
      <c r="E200" s="9" t="str">
        <f t="shared" si="43"/>
        <v>Yes</v>
      </c>
      <c r="F200" s="9"/>
    </row>
  </sheetData>
  <sheetProtection formatCells="0" formatColumns="0" formatRows="0"/>
  <conditionalFormatting sqref="C200:F200">
    <cfRule type="cellIs" dxfId="0" priority="4" operator="equal">
      <formula>"Yes"</formula>
    </cfRule>
  </conditionalFormatting>
  <pageMargins left="0.25" right="0.25" top="0.5" bottom="0.75" header="0.5" footer="0.5"/>
  <pageSetup scale="80" fitToHeight="0" orientation="landscape" r:id="rId1"/>
  <headerFooter alignWithMargins="0">
    <oddFooter>&amp;LCDE, School Finance Division&amp;C&amp;P&amp;R&amp;D</oddFooter>
  </headerFooter>
  <rowBreaks count="3" manualBreakCount="3">
    <brk id="39" max="16383" man="1"/>
    <brk id="147" max="16383" man="1"/>
    <brk id="1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UPREP Uniform Budget Summary</vt:lpstr>
      <vt:lpstr>'UPREP Uniform Budget Summary'!Print_Titles</vt:lpstr>
    </vt:vector>
  </TitlesOfParts>
  <Company>CDE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Christensen, Theresa</dc:creator>
  <cp:lastModifiedBy>Rory</cp:lastModifiedBy>
  <cp:lastPrinted>2017-03-28T16:11:06Z</cp:lastPrinted>
  <dcterms:created xsi:type="dcterms:W3CDTF">2013-05-02T21:12:35Z</dcterms:created>
  <dcterms:modified xsi:type="dcterms:W3CDTF">2022-08-30T17:25:08Z</dcterms:modified>
</cp:coreProperties>
</file>