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Rory\Dropbox (G&amp;G Consulting Group)\BROADCAST 7 SHARE FOLDER\University Prep\1 Charter School Adopted Budget\"/>
    </mc:Choice>
  </mc:AlternateContent>
  <xr:revisionPtr revIDLastSave="0" documentId="8_{E0D7D627-5424-4DBB-B995-B2B50F1B3949}" xr6:coauthVersionLast="47" xr6:coauthVersionMax="47" xr10:uidLastSave="{00000000-0000-0000-0000-000000000000}"/>
  <bookViews>
    <workbookView xWindow="33720" yWindow="-7515" windowWidth="29040" windowHeight="15840" xr2:uid="{00000000-000D-0000-FFFF-FFFF00000000}"/>
  </bookViews>
  <sheets>
    <sheet name="Operating Fund" sheetId="1" r:id="rId1"/>
  </sheets>
  <externalReferences>
    <externalReference r:id="rId2"/>
  </externalReferences>
  <definedNames>
    <definedName name="Charges">#REF!</definedName>
    <definedName name="Dental">#REF!</definedName>
    <definedName name="FPC">[1]DISTSERV!$B$3</definedName>
    <definedName name="funding">[1]DISTSERV!$B$25</definedName>
    <definedName name="Health">#REF!</definedName>
    <definedName name="Life">#REF!</definedName>
    <definedName name="LTD">#REF!</definedName>
    <definedName name="Medicare">#REF!</definedName>
    <definedName name="month">[1]DISTSERV!$F$8</definedName>
    <definedName name="PERA">#REF!</definedName>
    <definedName name="Permonth">[1]DISTSERV!$D$10</definedName>
    <definedName name="perpupil">[1]DISTSERV!$B$14</definedName>
    <definedName name="PPORINC">#REF!</definedName>
    <definedName name="_xlnm.Print_Area" localSheetId="0">'Operating Fund'!$A$1:$I$267</definedName>
    <definedName name="_xlnm.Print_Titles" localSheetId="0">'Operating Fund'!$1:$5</definedName>
    <definedName name="projppor">[1]DISTSERV!$C$4</definedName>
    <definedName name="Projstud">[1]DISTSERV!$C$3</definedName>
    <definedName name="SALINC">#REF!</definedName>
    <definedName name="TOTCREXP">#REF!</definedName>
    <definedName name="TOTFS">#REF!</definedName>
    <definedName name="TOTGFEXP">#REF!</definedName>
    <definedName name="TotGFREV">#REF!</definedName>
    <definedName name="TotGFREV00">#REF!</definedName>
    <definedName name="totgfrev01">#REF!</definedName>
    <definedName name="TOTGRANTS">#REF!</definedName>
    <definedName name="TOTINS">[1]BUDGSUM!$D$63</definedName>
    <definedName name="TOTSAEXP">#REF!</definedName>
    <definedName name="totstud">#REF!</definedName>
    <definedName name="UC">#REF!</definedName>
    <definedName name="Vis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1" i="1" l="1"/>
  <c r="I122" i="1"/>
  <c r="I74" i="1" l="1"/>
  <c r="J253" i="1"/>
  <c r="K253" i="1" s="1"/>
  <c r="K252" i="1" l="1"/>
  <c r="J252" i="1"/>
  <c r="I178" i="1" s="1"/>
  <c r="J251" i="1"/>
  <c r="I177" i="1" s="1"/>
  <c r="L251" i="1"/>
  <c r="I174" i="1" s="1"/>
  <c r="K251" i="1"/>
  <c r="I169" i="1" l="1"/>
  <c r="I179" i="1"/>
  <c r="I251" i="1" l="1"/>
  <c r="I249" i="1"/>
  <c r="I125" i="1" s="1"/>
  <c r="I238" i="1" l="1"/>
  <c r="I71" i="1" s="1"/>
  <c r="I214" i="1"/>
  <c r="J104" i="1" l="1"/>
  <c r="I104" i="1" s="1"/>
  <c r="J105" i="1"/>
  <c r="I105" i="1" s="1"/>
  <c r="I102" i="1"/>
  <c r="I77" i="1"/>
  <c r="I63" i="1"/>
  <c r="I59" i="1"/>
  <c r="I259" i="1" l="1"/>
  <c r="I217" i="1"/>
  <c r="I193" i="1"/>
  <c r="I187" i="1"/>
  <c r="I181" i="1"/>
  <c r="I167" i="1"/>
  <c r="I138" i="1"/>
  <c r="I133" i="1"/>
  <c r="I109" i="1"/>
  <c r="I80" i="1"/>
  <c r="I99" i="1" s="1"/>
  <c r="I67" i="1"/>
  <c r="I196" i="1" s="1"/>
  <c r="I96" i="1" l="1"/>
  <c r="I93" i="1"/>
  <c r="I91" i="1"/>
  <c r="I88" i="1" s="1"/>
  <c r="I262" i="1"/>
  <c r="I199" i="1" s="1"/>
  <c r="I261" i="1"/>
  <c r="I115" i="1" l="1"/>
  <c r="I82" i="1"/>
  <c r="I85" i="1"/>
  <c r="I117" i="1" l="1"/>
  <c r="I195" i="1" s="1"/>
  <c r="I266" i="1" l="1"/>
  <c r="I198" i="1"/>
  <c r="I197" i="1"/>
  <c r="I200" i="1" l="1"/>
  <c r="I267" i="1"/>
</calcChain>
</file>

<file path=xl/sharedStrings.xml><?xml version="1.0" encoding="utf-8"?>
<sst xmlns="http://schemas.openxmlformats.org/spreadsheetml/2006/main" count="1486" uniqueCount="384">
  <si>
    <t>Fd</t>
  </si>
  <si>
    <t>Loc</t>
  </si>
  <si>
    <t>Sre</t>
  </si>
  <si>
    <t>Prog</t>
  </si>
  <si>
    <t>O/S</t>
  </si>
  <si>
    <t>Class</t>
  </si>
  <si>
    <t>Proj</t>
  </si>
  <si>
    <t>Description</t>
  </si>
  <si>
    <t>FTE</t>
  </si>
  <si>
    <t>Total Enrollment</t>
  </si>
  <si>
    <t>PPRATE</t>
  </si>
  <si>
    <t>BEGINNING GENERAL FUND BALANCE</t>
  </si>
  <si>
    <t>11     GENERAL FUND REVENUE</t>
  </si>
  <si>
    <t>168</t>
  </si>
  <si>
    <t>00</t>
  </si>
  <si>
    <t>0000</t>
  </si>
  <si>
    <t>1700</t>
  </si>
  <si>
    <t>000</t>
  </si>
  <si>
    <t>BUS FEES BOYS &amp; GIRLS</t>
  </si>
  <si>
    <t>1610</t>
  </si>
  <si>
    <t>FOOD SERVICE</t>
  </si>
  <si>
    <t>1510</t>
  </si>
  <si>
    <t>INVESTMENT INTEREST EARNINGS</t>
  </si>
  <si>
    <t>3954</t>
  </si>
  <si>
    <t>3113</t>
  </si>
  <si>
    <t>CAPITAL CONSTRUCTION FUNDING</t>
  </si>
  <si>
    <t>3115</t>
  </si>
  <si>
    <t>AT RISK SUPPLEMENTAL</t>
  </si>
  <si>
    <t>3162</t>
  </si>
  <si>
    <t>DPS CAPITAL CONSTRUCTION REIMBURSEMENT</t>
  </si>
  <si>
    <t>3160</t>
  </si>
  <si>
    <t>DPS  TRANSPORTATION REIMBURSEMENT</t>
  </si>
  <si>
    <t>3010</t>
  </si>
  <si>
    <t>3898</t>
  </si>
  <si>
    <t>PERA GRANT</t>
  </si>
  <si>
    <t>1993</t>
  </si>
  <si>
    <t>UNIFORM SALES</t>
  </si>
  <si>
    <t>1994</t>
  </si>
  <si>
    <t>REFUNDS/RETURNS/REIMB/ERATE</t>
  </si>
  <si>
    <t>1999</t>
  </si>
  <si>
    <t>MISC. INCOME/PY UNCLEARED ITEMS</t>
  </si>
  <si>
    <t>1990</t>
  </si>
  <si>
    <t>PIONEER SCHOOL SUPPORT</t>
  </si>
  <si>
    <t>OTHER FOUNDATION REVENUE</t>
  </si>
  <si>
    <t>2200</t>
  </si>
  <si>
    <t>OTHER - CARSON FOUNDATION GRANT</t>
  </si>
  <si>
    <t>2100</t>
  </si>
  <si>
    <t>OTHER - GRAHAM STUBBS UNIFORM GRANT</t>
  </si>
  <si>
    <t>1996</t>
  </si>
  <si>
    <t>INDIVIDUAL/BOARD DONATIONS</t>
  </si>
  <si>
    <t>1997</t>
  </si>
  <si>
    <t>KEN TUCHMAN MATCH DONATIONS</t>
  </si>
  <si>
    <t>1500</t>
  </si>
  <si>
    <t>WALTON FUNDING FOUNDATION REV. START UP</t>
  </si>
  <si>
    <t>LOUIS CALDER REVENUE</t>
  </si>
  <si>
    <t>1100</t>
  </si>
  <si>
    <t>ECCLES FOUNDATION REVENUE</t>
  </si>
  <si>
    <t>1200</t>
  </si>
  <si>
    <t>DANIELS FOUNDATION REVENUE</t>
  </si>
  <si>
    <t>1300</t>
  </si>
  <si>
    <t>PITON FOUNDATION REVENUE</t>
  </si>
  <si>
    <t>1400</t>
  </si>
  <si>
    <t>GATES FOUNDATION REVENUE</t>
  </si>
  <si>
    <t>2000</t>
  </si>
  <si>
    <t>WESTERN UNION REVENUE</t>
  </si>
  <si>
    <t>1600</t>
  </si>
  <si>
    <t>DENVER FOUNDATION</t>
  </si>
  <si>
    <t>SMITHSONIAN GRANT</t>
  </si>
  <si>
    <t>1800</t>
  </si>
  <si>
    <t>TELE TECH FOUNDATION</t>
  </si>
  <si>
    <t>CARSON FOUNDATION</t>
  </si>
  <si>
    <t>KETTERING GRANT</t>
  </si>
  <si>
    <t>TEAMMATES FOR KIDS</t>
  </si>
  <si>
    <t>ANSCHUTZ FOUNDATION</t>
  </si>
  <si>
    <t>1900</t>
  </si>
  <si>
    <t>FOUNDATIONS FOR GREAT SCHOOLS</t>
  </si>
  <si>
    <t>UNITED WAY - COLFAX MARATHON</t>
  </si>
  <si>
    <t>COMPACT BLUE</t>
  </si>
  <si>
    <t>FUND DEVELOPMENT</t>
  </si>
  <si>
    <t>TEACHER SALARY EQUITY FUND</t>
  </si>
  <si>
    <t>3120</t>
  </si>
  <si>
    <t>DPS SPED SUPPORT TEACHER</t>
  </si>
  <si>
    <t>3121</t>
  </si>
  <si>
    <t>DPS SPED SUPPORT PARA</t>
  </si>
  <si>
    <t>3165</t>
  </si>
  <si>
    <t>DPS STATE TRANSP REIMBURSEMENTSPED SUPPORT (1T&amp;.5P)</t>
  </si>
  <si>
    <t>3122</t>
  </si>
  <si>
    <t>DPS CENTER PROGRAM SUPPLEMENTAL</t>
  </si>
  <si>
    <t>3123</t>
  </si>
  <si>
    <t>DPS CROSS CAT. SUPPLEMENTAL</t>
  </si>
  <si>
    <t>3125</t>
  </si>
  <si>
    <t>DPS SPED RESERVE ALLOCATION</t>
  </si>
  <si>
    <t>DPS OTHER REVENUE/TECH</t>
  </si>
  <si>
    <t>3150</t>
  </si>
  <si>
    <t>GIFTED AND TALENTED</t>
  </si>
  <si>
    <t>4954</t>
  </si>
  <si>
    <t>9206</t>
  </si>
  <si>
    <t>CHARTER CREDIT</t>
  </si>
  <si>
    <t>1954</t>
  </si>
  <si>
    <t>MILL LEVY CONSOLIDATED</t>
  </si>
  <si>
    <t>0230</t>
  </si>
  <si>
    <t>MILL LEVY REVENUE 1998</t>
  </si>
  <si>
    <t>0240</t>
  </si>
  <si>
    <t>MILL LEVY REVENUE 2003</t>
  </si>
  <si>
    <t>MILL LEVY REVENUE 2012</t>
  </si>
  <si>
    <t>2954</t>
  </si>
  <si>
    <t>0250</t>
  </si>
  <si>
    <t>MILL LEVY REVENUE 2016</t>
  </si>
  <si>
    <t>MILL LEVY REVENUE 2020</t>
  </si>
  <si>
    <t>0251</t>
  </si>
  <si>
    <t>MLO EQUALIZATION</t>
  </si>
  <si>
    <t>5710</t>
  </si>
  <si>
    <t>DISTRICT PPR</t>
  </si>
  <si>
    <t>GENERAL FUND REVENUES</t>
  </si>
  <si>
    <t>11     GENERAL FUND EXPENSES</t>
  </si>
  <si>
    <t>0010</t>
  </si>
  <si>
    <t>0110</t>
  </si>
  <si>
    <t>201</t>
  </si>
  <si>
    <t>TEACHERS SALARIES/STIPENDS SMITHSONIAN/PITON/GATES TEACH SAL/OTHER</t>
  </si>
  <si>
    <t>SPED TEACHERS SALARIES - DPS</t>
  </si>
  <si>
    <t>415</t>
  </si>
  <si>
    <t>SPED ASSISTANT - DPS</t>
  </si>
  <si>
    <t>ASSISTANTS/AIDES/INTERNS/FELLOWS</t>
  </si>
  <si>
    <t>INSTRUCTIONAL SUPPORT STAFF</t>
  </si>
  <si>
    <t>2400</t>
  </si>
  <si>
    <t>105</t>
  </si>
  <si>
    <t>PRINCIPAL/WALTON PRIN RES</t>
  </si>
  <si>
    <t>506</t>
  </si>
  <si>
    <t>ADMINISTRATIVE STAFF SUPPORT</t>
  </si>
  <si>
    <t>300</t>
  </si>
  <si>
    <t>DEVELOPMENT DIRECTOR</t>
  </si>
  <si>
    <t>3300</t>
  </si>
  <si>
    <t>607</t>
  </si>
  <si>
    <t>B &amp; A CARE</t>
  </si>
  <si>
    <t>TOTAL SALARIES</t>
  </si>
  <si>
    <t xml:space="preserve"> </t>
  </si>
  <si>
    <t>0221</t>
  </si>
  <si>
    <t>204</t>
  </si>
  <si>
    <t>TEACHERS MEDICARE</t>
  </si>
  <si>
    <t>SPED TEACHERS MEDICARE</t>
  </si>
  <si>
    <t>SPED ASSISTANT MEDICARE</t>
  </si>
  <si>
    <t>ASSISTANTS/AIDES/INTERNS/FELLOWS MEDICARE</t>
  </si>
  <si>
    <t>INSTRUCTIONAL SUPPORT STAFF MEDICARE</t>
  </si>
  <si>
    <t>PRINCIPAL MEDICARE</t>
  </si>
  <si>
    <t>603</t>
  </si>
  <si>
    <t>ADMINISTRATIVE STAFF SUPPORT MEDICARE</t>
  </si>
  <si>
    <t>216</t>
  </si>
  <si>
    <t>DEVELOPMENT DIRECTOR MEDICARE</t>
  </si>
  <si>
    <t>B &amp; A CARE MEDICARE</t>
  </si>
  <si>
    <t>TOTAL MEDICARE TAXES</t>
  </si>
  <si>
    <t>TEACHERS PENSION</t>
  </si>
  <si>
    <t>SPED TEACHERS PENSION</t>
  </si>
  <si>
    <t>SPED ASSISTANT PENSION</t>
  </si>
  <si>
    <t>ASSISTANTS/AIDES/INTERNS/FELLOWS PENSION</t>
  </si>
  <si>
    <t>INSTRUCTIONAL SUPPORT STAFF PENSION</t>
  </si>
  <si>
    <t>PRINCIPAL PENSION</t>
  </si>
  <si>
    <t>ADMINISTRATIVE STAFF SUPPORT PENSION</t>
  </si>
  <si>
    <t>DEVELOPMENT DIRECTOR PENSION</t>
  </si>
  <si>
    <t>B &amp; A CARE PENSION</t>
  </si>
  <si>
    <t>TOTAL DPS PENSION/PERA</t>
  </si>
  <si>
    <t>HEALTH INSURANCE INSTRUCTION/REG</t>
  </si>
  <si>
    <t>100</t>
  </si>
  <si>
    <t>HEALTH INSURANCE SUPPORT</t>
  </si>
  <si>
    <t>0200</t>
  </si>
  <si>
    <t>AD&amp;D &amp; LIFE INSURANCE INSTRUCTION</t>
  </si>
  <si>
    <t>0252</t>
  </si>
  <si>
    <t>AD&amp;D &amp; LIFE INSURANCE SUPPORT</t>
  </si>
  <si>
    <t>200</t>
  </si>
  <si>
    <t>HSA HEALTH EXPENSE REIMBURSEMENT ACCT</t>
  </si>
  <si>
    <t>TOTAL INSURANCE</t>
  </si>
  <si>
    <t>0299</t>
  </si>
  <si>
    <t>OTHER BENEFITS/RECR./MOVING</t>
  </si>
  <si>
    <t>0280</t>
  </si>
  <si>
    <t>PERA GRANT INST</t>
  </si>
  <si>
    <t>2410</t>
  </si>
  <si>
    <t>PERA GRANT SUPP</t>
  </si>
  <si>
    <t>0225</t>
  </si>
  <si>
    <t>DENVER OCCUPATIONAL PRIV. TAX</t>
  </si>
  <si>
    <t>TOTAL BENEFITS</t>
  </si>
  <si>
    <t>Benefits as a % of Labor</t>
  </si>
  <si>
    <t>TOTAL SALARIES AND BENEFITS</t>
  </si>
  <si>
    <t>Cost of Sal &amp; Ben Per Student</t>
  </si>
  <si>
    <t>2500</t>
  </si>
  <si>
    <t>0313</t>
  </si>
  <si>
    <t>BANKING SERVICE FEES</t>
  </si>
  <si>
    <t>0324</t>
  </si>
  <si>
    <t>0330</t>
  </si>
  <si>
    <t>ASSESSMENTS/NWEA MAP TESTING/CHICAGO STEP</t>
  </si>
  <si>
    <t>2300</t>
  </si>
  <si>
    <t>0331</t>
  </si>
  <si>
    <t>LEGAL FEES</t>
  </si>
  <si>
    <t>0334</t>
  </si>
  <si>
    <t>ACCOUNTING SERVICES</t>
  </si>
  <si>
    <t>0338</t>
  </si>
  <si>
    <t>PAYROLL SERVICES</t>
  </si>
  <si>
    <t>2800</t>
  </si>
  <si>
    <t>0339</t>
  </si>
  <si>
    <t>DATA WAREHOUSING CONSULTING</t>
  </si>
  <si>
    <t>0340</t>
  </si>
  <si>
    <t>MARKETING/FUND DEV. CONSULTANT</t>
  </si>
  <si>
    <t>0390</t>
  </si>
  <si>
    <t>BACKGROUND CHECKS/LICENSES</t>
  </si>
  <si>
    <t>TECH &amp; OTHER PURCHASE SVCS.</t>
  </si>
  <si>
    <t>TOTAL PROFESSIONAL CONTRACTED SERVICES</t>
  </si>
  <si>
    <t>2600</t>
  </si>
  <si>
    <t>0430</t>
  </si>
  <si>
    <t>REPAIRS &amp; MAINTENANCE</t>
  </si>
  <si>
    <t>0594</t>
  </si>
  <si>
    <t>BUILDING RENT</t>
  </si>
  <si>
    <t>0442</t>
  </si>
  <si>
    <t>COPIER LEASE &amp; OTHER EQUIP. RENTAL</t>
  </si>
  <si>
    <t>TOTAL PROPERTY RELATED SERVICES</t>
  </si>
  <si>
    <t>0513</t>
  </si>
  <si>
    <t>FIELD TRIPS</t>
  </si>
  <si>
    <t>0521</t>
  </si>
  <si>
    <t>LIABILITY INSURANCE</t>
  </si>
  <si>
    <t>0525</t>
  </si>
  <si>
    <t>UNEMPLOYMENT INSURANCE</t>
  </si>
  <si>
    <t>0526</t>
  </si>
  <si>
    <t>WORKERS COMP INSURANCE</t>
  </si>
  <si>
    <t>0531</t>
  </si>
  <si>
    <t>TELEPHONE/FAX/INTERNET</t>
  </si>
  <si>
    <t>0533</t>
  </si>
  <si>
    <t>POSTAGE</t>
  </si>
  <si>
    <t>0540B</t>
  </si>
  <si>
    <t>MARKETING/ADVERTISING/ STAFF RECRUITING</t>
  </si>
  <si>
    <t>0540G</t>
  </si>
  <si>
    <t>GEN. MARKETING COMMUNICATIONS</t>
  </si>
  <si>
    <t>0540F</t>
  </si>
  <si>
    <t>MARKETING FUNDRAISING</t>
  </si>
  <si>
    <t>0540P</t>
  </si>
  <si>
    <t>MARKETING PROMOTIONAL ITEMS</t>
  </si>
  <si>
    <t>0540E</t>
  </si>
  <si>
    <t>MARKETING ENROLLMENT/EXPANSION PIONEER</t>
  </si>
  <si>
    <t>0543</t>
  </si>
  <si>
    <t>ADVERTISING GEN. TELETECH</t>
  </si>
  <si>
    <t>0550</t>
  </si>
  <si>
    <t>PRINTING</t>
  </si>
  <si>
    <t>0580C</t>
  </si>
  <si>
    <t>PROF DEV BOARD</t>
  </si>
  <si>
    <t>0580F</t>
  </si>
  <si>
    <t>PROF DEV FELLOWS CERT EXP</t>
  </si>
  <si>
    <t>0580D</t>
  </si>
  <si>
    <t>PROF TRAVEL/HOTEL/LUGGAGE/MEALS/AIR</t>
  </si>
  <si>
    <t>580FEE</t>
  </si>
  <si>
    <t>0580</t>
  </si>
  <si>
    <t>PROF DEV TRAVEL/REG/FEES SMITHSONIAN</t>
  </si>
  <si>
    <t>0580 B</t>
  </si>
  <si>
    <t>PROF DEV TRAVEL/RECRUITING WU</t>
  </si>
  <si>
    <t>0599</t>
  </si>
  <si>
    <t>HOME OFFICE PURCH. SVCS.</t>
  </si>
  <si>
    <t>3100</t>
  </si>
  <si>
    <t>DISTRICT FOOD SERVICES</t>
  </si>
  <si>
    <t>SPED PURCH SVCS</t>
  </si>
  <si>
    <t>SPED DIST PSYCH/NURSE</t>
  </si>
  <si>
    <t>2700</t>
  </si>
  <si>
    <t>DISTRICT SHUTTLE USE FEE</t>
  </si>
  <si>
    <t>DIST. TRANSP. PARK HILL ROUTE/BG CLUB</t>
  </si>
  <si>
    <t>SHUTTLE FEE BG CLUB TRANS</t>
  </si>
  <si>
    <t>0595</t>
  </si>
  <si>
    <t>DISTRICT ADMIN SVCS</t>
  </si>
  <si>
    <t>TOTAL OTHER PURCHASED/CONTRACTED SERVICES</t>
  </si>
  <si>
    <t>0610</t>
  </si>
  <si>
    <t>GENERAL INSTRUCTIONAL SUPPLIES</t>
  </si>
  <si>
    <t>GENERAL STUDENT SUPPORT AND APPRECIATION SUPPLIES</t>
  </si>
  <si>
    <t>GENERAL STAFF SUPPORT AND APPRECIATION SUPPLIES</t>
  </si>
  <si>
    <t>EXPANSION RELATED COSTS</t>
  </si>
  <si>
    <t>0646</t>
  </si>
  <si>
    <t>STUDENT UNIFORM SUPPLIES/TELE TECH UNIF/GRAHAM STUBBS</t>
  </si>
  <si>
    <t>OFFICE SUPP./TECH./MISC./FURNISHINGS</t>
  </si>
  <si>
    <t>FOOD &amp; MEETING SUPPLIES</t>
  </si>
  <si>
    <t>PARENT INVOLVEMENT FOOD</t>
  </si>
  <si>
    <t>0650</t>
  </si>
  <si>
    <t>INSTRUCTIONAL ELECTRONIC MEDIA/SOFTWARE</t>
  </si>
  <si>
    <t>ADMIN ELECTRONIC MEDIA/SOFTWARE</t>
  </si>
  <si>
    <t>0734</t>
  </si>
  <si>
    <t>TECHNOLOGY EQUIP. OTHER FF&amp;E</t>
  </si>
  <si>
    <t>4600</t>
  </si>
  <si>
    <t>0721</t>
  </si>
  <si>
    <t xml:space="preserve">CAPITAL/BUILDING IMPROVEMENTS </t>
  </si>
  <si>
    <t>TOTAL SUPPLIES AND MATERIALS</t>
  </si>
  <si>
    <t>0810</t>
  </si>
  <si>
    <t>DUES, FEES, PERMITS,TAX, NSF</t>
  </si>
  <si>
    <t>0890</t>
  </si>
  <si>
    <t>CONTINGENCY</t>
  </si>
  <si>
    <t>BOARD MISCELLANEOUS EXP</t>
  </si>
  <si>
    <t>TOTAL DUES/FEES/MISCELLANEOUS EXPENDITURES</t>
  </si>
  <si>
    <t>9100</t>
  </si>
  <si>
    <t>0840</t>
  </si>
  <si>
    <t>OPERATING RESERVE</t>
  </si>
  <si>
    <t>9310</t>
  </si>
  <si>
    <t>TABOR RESERVE 3%</t>
  </si>
  <si>
    <t>RESERVE RECISSION</t>
  </si>
  <si>
    <t>TOTAL TRANSFERS AND OTHER USES OF FUNDS</t>
  </si>
  <si>
    <t>TOTAL GENERAL FUND 11 TOTALS:</t>
  </si>
  <si>
    <t>Total Revenues</t>
  </si>
  <si>
    <t>Fund Balance Surplus/(Deficit)</t>
  </si>
  <si>
    <t>ENDING GENERAL FUND BALANCE</t>
  </si>
  <si>
    <t>Fund Balance Reserved for TABOR</t>
  </si>
  <si>
    <t>15% of Total Operating Expenditures</t>
  </si>
  <si>
    <t>BEGINNING GRANTS FUND BALANCE</t>
  </si>
  <si>
    <t>22     GRANTS FUND REVENUE</t>
  </si>
  <si>
    <t>TECHNOLOGY BOND</t>
  </si>
  <si>
    <t>3250</t>
  </si>
  <si>
    <t>CDE FULL DAY KINDY PREP</t>
  </si>
  <si>
    <t>3139</t>
  </si>
  <si>
    <t>ELPA PD &amp; STUDENT SUPPORT</t>
  </si>
  <si>
    <t>3140</t>
  </si>
  <si>
    <t>ELPA</t>
  </si>
  <si>
    <t>3206</t>
  </si>
  <si>
    <t>READ ACT</t>
  </si>
  <si>
    <t>PARCC GRANT TECH</t>
  </si>
  <si>
    <t>4010</t>
  </si>
  <si>
    <t>TITLE I</t>
  </si>
  <si>
    <t>4367</t>
  </si>
  <si>
    <t>TITLE II</t>
  </si>
  <si>
    <t>4365</t>
  </si>
  <si>
    <t>TITLE III</t>
  </si>
  <si>
    <t>4424</t>
  </si>
  <si>
    <t>TITLE IV</t>
  </si>
  <si>
    <t>4425</t>
  </si>
  <si>
    <t>1992</t>
  </si>
  <si>
    <t>TOTAL GRANTS REVENUE</t>
  </si>
  <si>
    <t>22     GRANTS FUND EXPENSES</t>
  </si>
  <si>
    <t>TECHNOLOGY BOND PURCHASES</t>
  </si>
  <si>
    <t>READ ACT SALARY</t>
  </si>
  <si>
    <t>READ ACT SUPPLIES</t>
  </si>
  <si>
    <t>CB Incl Salaries</t>
  </si>
  <si>
    <t>CB Incl  Medicare</t>
  </si>
  <si>
    <t>CB Incl PERA/PCOPS</t>
  </si>
  <si>
    <t>CB Incl Health Ben</t>
  </si>
  <si>
    <t>CB Incl SUI</t>
  </si>
  <si>
    <t>CB Incl Staff Development</t>
  </si>
  <si>
    <t>CB ELA Salary</t>
  </si>
  <si>
    <t>CB ELA Medicare</t>
  </si>
  <si>
    <t>CB ELA PERA/PCOPS</t>
  </si>
  <si>
    <t>CB ELA Health Ben</t>
  </si>
  <si>
    <t>CB ELA SUI</t>
  </si>
  <si>
    <t>CB ELA STAFF DEVELOPMENT</t>
  </si>
  <si>
    <t>TITLE I SALARIES</t>
  </si>
  <si>
    <t>TITLE I PENSION</t>
  </si>
  <si>
    <t>TITLE I MEDICARE</t>
  </si>
  <si>
    <t>TITLE I HEALTH INSURANCE &amp; UNEMPLOYMENT</t>
  </si>
  <si>
    <t>TITLE I SUPPLIES/PARENT INVOLVEMENT</t>
  </si>
  <si>
    <t>0300</t>
  </si>
  <si>
    <t>TITLE II PURCHASED SERVICES</t>
  </si>
  <si>
    <t>0600</t>
  </si>
  <si>
    <t>TITLE III SUPPLIES IM</t>
  </si>
  <si>
    <t>TITLE III ELL TRANSLATIONS</t>
  </si>
  <si>
    <t>TITLE IV ARTS MUSIC/DANCE</t>
  </si>
  <si>
    <t>0735</t>
  </si>
  <si>
    <t>0500</t>
  </si>
  <si>
    <t>TOTAL GRANTS EXPENDITURES</t>
  </si>
  <si>
    <t>ENDING GRANTS FUND BALANCE</t>
  </si>
  <si>
    <t>TOTAL REVENUES ALL FUNDS</t>
  </si>
  <si>
    <t>SUSPENSE</t>
  </si>
  <si>
    <t>TOTAL EXPENDITURES FOR ALL FUNDS</t>
  </si>
  <si>
    <t>SURPLUS/DEFICIT</t>
  </si>
  <si>
    <t>University Prep - Arapahoe</t>
  </si>
  <si>
    <t>Brd. Approved</t>
  </si>
  <si>
    <t>Split based on % of Admin vs Teacher 9 &amp; 32=41</t>
  </si>
  <si>
    <t>TUTORING &amp; AFTER CARE</t>
  </si>
  <si>
    <t>TRANSLATION SERVICES</t>
  </si>
  <si>
    <t>ESSER II FUNDS SALARIES</t>
  </si>
  <si>
    <t>ESSER II FUNDS SUPPORT SERVICES</t>
  </si>
  <si>
    <t>ESSER II FUNDS SUPPLIES &amp; SOFTWARE</t>
  </si>
  <si>
    <t>ESSER II FUNDS PURCH SERVICES</t>
  </si>
  <si>
    <t>Balances Budget</t>
  </si>
  <si>
    <t>ESSER II COVID19 FUNDS</t>
  </si>
  <si>
    <t>ESSER III COVID19 FUNDS</t>
  </si>
  <si>
    <t>ESSER II FUNDS NON CAP EQUIP</t>
  </si>
  <si>
    <t>ESSER III FUNDS SUPPORT SERVICES</t>
  </si>
  <si>
    <t>ESSER III FUNDS PURCH SERVICES</t>
  </si>
  <si>
    <t>ESSER III FUNDS SUPPLIES &amp; SOFTWARE</t>
  </si>
  <si>
    <t>ESSER III FUNDS NON CAP EQUIP</t>
  </si>
  <si>
    <t>2 Fellows and 4 Teachers</t>
  </si>
  <si>
    <t>ESSER III FUNDS CATCH-UP SALARIES &amp; BENEFITS</t>
  </si>
  <si>
    <t>FY 2021-2022</t>
  </si>
  <si>
    <t>Per DPS</t>
  </si>
  <si>
    <t>Bart has been using this line for this. Jeffco preferred "Contingency", I'd say we leave it alone until asked.</t>
  </si>
  <si>
    <t>GENERAL PURCHASED PD SERVICES (INCL TII)</t>
  </si>
  <si>
    <t>PD SERVICES (RELAY,BES, ETC)</t>
  </si>
  <si>
    <t>PROF TRAVEL &amp; REG FOR PD</t>
  </si>
  <si>
    <t>FY21-22 Board Approved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</si>
</sst>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"/>
    <numFmt numFmtId="165" formatCode="&quot;$&quot;#,##0"/>
  </numFmts>
  <fonts count="6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0" fontId="0" fillId="0" borderId="0" xfId="0" applyFill="1"/>
    <xf numFmtId="0" fontId="2" fillId="0" borderId="0" xfId="0" applyFont="1" applyFill="1"/>
    <xf numFmtId="49" fontId="2" fillId="0" borderId="0" xfId="0" applyNumberFormat="1" applyFont="1" applyFill="1" applyAlignment="1">
      <alignment horizontal="center"/>
    </xf>
    <xf numFmtId="0" fontId="3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7" fontId="2" fillId="0" borderId="7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64" fontId="3" fillId="0" borderId="9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right"/>
    </xf>
    <xf numFmtId="2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7" fontId="3" fillId="0" borderId="5" xfId="0" applyNumberFormat="1" applyFont="1" applyFill="1" applyBorder="1" applyAlignment="1">
      <alignment horizontal="center"/>
    </xf>
    <xf numFmtId="7" fontId="2" fillId="0" borderId="13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2" fillId="0" borderId="3" xfId="0" applyFont="1" applyFill="1" applyBorder="1"/>
    <xf numFmtId="164" fontId="2" fillId="0" borderId="3" xfId="0" applyNumberFormat="1" applyFont="1" applyFill="1" applyBorder="1"/>
    <xf numFmtId="0" fontId="2" fillId="0" borderId="0" xfId="0" applyFont="1" applyFill="1" applyBorder="1"/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7" fontId="2" fillId="0" borderId="2" xfId="0" applyNumberFormat="1" applyFont="1" applyFill="1" applyBorder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center"/>
    </xf>
    <xf numFmtId="7" fontId="2" fillId="0" borderId="3" xfId="0" applyNumberFormat="1" applyFont="1" applyFill="1" applyBorder="1"/>
    <xf numFmtId="0" fontId="2" fillId="0" borderId="1" xfId="0" applyFont="1" applyFill="1" applyBorder="1"/>
    <xf numFmtId="164" fontId="2" fillId="0" borderId="4" xfId="0" applyNumberFormat="1" applyFont="1" applyFill="1" applyBorder="1"/>
    <xf numFmtId="164" fontId="2" fillId="0" borderId="8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49" fontId="2" fillId="0" borderId="0" xfId="0" quotePrefix="1" applyNumberFormat="1" applyFont="1" applyFill="1" applyAlignment="1">
      <alignment horizontal="center"/>
    </xf>
    <xf numFmtId="164" fontId="2" fillId="2" borderId="3" xfId="0" applyNumberFormat="1" applyFont="1" applyFill="1" applyBorder="1"/>
    <xf numFmtId="49" fontId="2" fillId="2" borderId="0" xfId="0" applyNumberFormat="1" applyFont="1" applyFill="1" applyBorder="1" applyAlignment="1">
      <alignment horizontal="left"/>
    </xf>
    <xf numFmtId="164" fontId="2" fillId="0" borderId="10" xfId="0" applyNumberFormat="1" applyFont="1" applyFill="1" applyBorder="1"/>
    <xf numFmtId="7" fontId="3" fillId="0" borderId="2" xfId="0" applyNumberFormat="1" applyFont="1" applyFill="1" applyBorder="1"/>
    <xf numFmtId="7" fontId="3" fillId="0" borderId="10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7" fontId="2" fillId="0" borderId="10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49" fontId="5" fillId="0" borderId="0" xfId="0" applyNumberFormat="1" applyFont="1" applyFill="1"/>
    <xf numFmtId="164" fontId="2" fillId="0" borderId="0" xfId="0" applyNumberFormat="1" applyFont="1" applyFill="1"/>
    <xf numFmtId="7" fontId="2" fillId="0" borderId="4" xfId="0" applyNumberFormat="1" applyFont="1" applyFill="1" applyBorder="1"/>
    <xf numFmtId="0" fontId="3" fillId="0" borderId="11" xfId="0" applyFont="1" applyFill="1" applyBorder="1"/>
    <xf numFmtId="49" fontId="3" fillId="0" borderId="11" xfId="0" applyNumberFormat="1" applyFont="1" applyFill="1" applyBorder="1" applyAlignment="1">
      <alignment horizontal="center"/>
    </xf>
    <xf numFmtId="164" fontId="2" fillId="0" borderId="12" xfId="0" applyNumberFormat="1" applyFont="1" applyFill="1" applyBorder="1"/>
    <xf numFmtId="165" fontId="2" fillId="0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Microsoft%20Office/EXCEL/Brighton/BUDGET%20FY01/Program%20Files/Microsoft%20Office/EXCEL/Brighton/BUDGET%20FY00/FY00%20BCS%20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Changes"/>
      <sheetName val="BUDGSUM"/>
      <sheetName val="SALBEN"/>
      <sheetName val="DISTSERV"/>
      <sheetName val="BUDGREV"/>
      <sheetName val="BUDEXP"/>
    </sheetNames>
    <sheetDataSet>
      <sheetData sheetId="0" refreshError="1"/>
      <sheetData sheetId="1" refreshError="1"/>
      <sheetData sheetId="2" refreshError="1">
        <row r="63">
          <cell r="D63">
            <v>10750</v>
          </cell>
        </row>
      </sheetData>
      <sheetData sheetId="3" refreshError="1"/>
      <sheetData sheetId="4" refreshError="1">
        <row r="3">
          <cell r="C3">
            <v>350</v>
          </cell>
        </row>
        <row r="4">
          <cell r="C4">
            <v>4612</v>
          </cell>
        </row>
        <row r="8">
          <cell r="F8">
            <v>1</v>
          </cell>
        </row>
        <row r="10">
          <cell r="D10">
            <v>5580.8077499999999</v>
          </cell>
        </row>
        <row r="25">
          <cell r="B25">
            <v>350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68"/>
  <sheetViews>
    <sheetView tabSelected="1" zoomScale="87" zoomScaleNormal="87" workbookViewId="0">
      <selection activeCell="M59" sqref="M59"/>
    </sheetView>
  </sheetViews>
  <sheetFormatPr defaultColWidth="9.1796875" defaultRowHeight="12.5" x14ac:dyDescent="0.25"/>
  <cols>
    <col min="1" max="1" width="3.81640625" style="1" customWidth="1"/>
    <col min="2" max="2" width="4" style="2" bestFit="1" customWidth="1"/>
    <col min="3" max="3" width="3.81640625" style="2" bestFit="1" customWidth="1"/>
    <col min="4" max="4" width="5" style="2" bestFit="1" customWidth="1"/>
    <col min="5" max="5" width="6" style="2" customWidth="1"/>
    <col min="6" max="6" width="5.1796875" style="2" customWidth="1"/>
    <col min="7" max="7" width="6.54296875" style="2" customWidth="1"/>
    <col min="8" max="8" width="74" style="1" customWidth="1"/>
    <col min="9" max="9" width="17" style="1" customWidth="1"/>
    <col min="10" max="10" width="18.7265625" style="1" customWidth="1"/>
    <col min="11" max="11" width="14.1796875" style="1" bestFit="1" customWidth="1"/>
    <col min="12" max="12" width="9.26953125" style="1" bestFit="1" customWidth="1"/>
    <col min="13" max="16384" width="9.1796875" style="1"/>
  </cols>
  <sheetData>
    <row r="1" spans="1:21" ht="15.5" x14ac:dyDescent="0.35">
      <c r="A1" s="5"/>
      <c r="B1" s="6"/>
      <c r="C1" s="6"/>
      <c r="D1" s="6"/>
      <c r="E1" s="6"/>
      <c r="F1" s="6"/>
      <c r="G1" s="6"/>
      <c r="H1" s="7" t="s">
        <v>358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5" x14ac:dyDescent="0.35">
      <c r="A2" s="5"/>
      <c r="B2" s="6"/>
      <c r="C2" s="6"/>
      <c r="D2" s="6"/>
      <c r="E2" s="6"/>
      <c r="F2" s="6"/>
      <c r="G2" s="6"/>
      <c r="H2" s="7" t="s">
        <v>383</v>
      </c>
      <c r="I2" s="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.5" x14ac:dyDescent="0.35">
      <c r="A3" s="9"/>
      <c r="B3" s="6"/>
      <c r="C3" s="6"/>
      <c r="D3" s="6"/>
      <c r="E3" s="6"/>
      <c r="F3" s="6"/>
      <c r="G3" s="6"/>
      <c r="H3" s="9"/>
      <c r="I3" s="10" t="s">
        <v>359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5.5" x14ac:dyDescent="0.35">
      <c r="A4" s="9"/>
      <c r="B4" s="6"/>
      <c r="C4" s="6"/>
      <c r="D4" s="6"/>
      <c r="E4" s="6"/>
      <c r="F4" s="6"/>
      <c r="G4" s="6"/>
      <c r="H4" s="9"/>
      <c r="I4" s="11" t="s">
        <v>377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5" x14ac:dyDescent="0.35">
      <c r="A5" s="12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3" t="s">
        <v>7</v>
      </c>
      <c r="I5" s="14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5" x14ac:dyDescent="0.35">
      <c r="A6" s="15"/>
      <c r="B6" s="6"/>
      <c r="C6" s="6"/>
      <c r="D6" s="6"/>
      <c r="E6" s="6"/>
      <c r="F6" s="6"/>
      <c r="G6" s="6"/>
      <c r="H6" s="16" t="s">
        <v>8</v>
      </c>
      <c r="I6" s="17">
        <v>340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5" x14ac:dyDescent="0.35">
      <c r="A7" s="5"/>
      <c r="B7" s="6"/>
      <c r="C7" s="6"/>
      <c r="D7" s="6"/>
      <c r="E7" s="6"/>
      <c r="F7" s="6"/>
      <c r="G7" s="6"/>
      <c r="H7" s="16" t="s">
        <v>9</v>
      </c>
      <c r="I7" s="17">
        <v>340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5" x14ac:dyDescent="0.35">
      <c r="A8" s="6"/>
      <c r="B8" s="6"/>
      <c r="C8" s="6"/>
      <c r="D8" s="6"/>
      <c r="E8" s="6"/>
      <c r="F8" s="6"/>
      <c r="G8" s="6"/>
      <c r="H8" s="16" t="s">
        <v>10</v>
      </c>
      <c r="I8" s="18">
        <v>9262.7199999999993</v>
      </c>
      <c r="J8" s="5" t="s">
        <v>378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5" x14ac:dyDescent="0.35">
      <c r="A9" s="6"/>
      <c r="B9" s="6"/>
      <c r="C9" s="6"/>
      <c r="D9" s="6"/>
      <c r="E9" s="6"/>
      <c r="F9" s="6"/>
      <c r="G9" s="6"/>
      <c r="H9" s="7" t="s">
        <v>11</v>
      </c>
      <c r="I9" s="19">
        <v>2007194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5" x14ac:dyDescent="0.35">
      <c r="A10" s="6"/>
      <c r="B10" s="6"/>
      <c r="C10" s="6"/>
      <c r="D10" s="6"/>
      <c r="E10" s="6"/>
      <c r="F10" s="6"/>
      <c r="G10" s="6"/>
      <c r="H10" s="7"/>
      <c r="I10" s="20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5" x14ac:dyDescent="0.35">
      <c r="A11" s="7" t="s">
        <v>12</v>
      </c>
      <c r="B11" s="21"/>
      <c r="C11" s="21"/>
      <c r="D11" s="21"/>
      <c r="E11" s="21"/>
      <c r="F11" s="21"/>
      <c r="G11" s="21"/>
      <c r="H11" s="5"/>
      <c r="I11" s="22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5" x14ac:dyDescent="0.35">
      <c r="A12" s="7"/>
      <c r="B12" s="21"/>
      <c r="C12" s="21"/>
      <c r="D12" s="21"/>
      <c r="E12" s="21"/>
      <c r="F12" s="21"/>
      <c r="G12" s="21"/>
      <c r="H12" s="5"/>
      <c r="I12" s="22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5" x14ac:dyDescent="0.35">
      <c r="A13" s="9">
        <v>11</v>
      </c>
      <c r="B13" s="6" t="s">
        <v>13</v>
      </c>
      <c r="C13" s="6" t="s">
        <v>14</v>
      </c>
      <c r="D13" s="6" t="s">
        <v>15</v>
      </c>
      <c r="E13" s="6" t="s">
        <v>21</v>
      </c>
      <c r="F13" s="6" t="s">
        <v>17</v>
      </c>
      <c r="G13" s="6" t="s">
        <v>15</v>
      </c>
      <c r="H13" s="5" t="s">
        <v>22</v>
      </c>
      <c r="I13" s="23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5" x14ac:dyDescent="0.35">
      <c r="A14" s="9">
        <v>11</v>
      </c>
      <c r="B14" s="6" t="s">
        <v>13</v>
      </c>
      <c r="C14" s="6" t="s">
        <v>14</v>
      </c>
      <c r="D14" s="6" t="s">
        <v>15</v>
      </c>
      <c r="E14" s="6" t="s">
        <v>19</v>
      </c>
      <c r="F14" s="6" t="s">
        <v>17</v>
      </c>
      <c r="G14" s="6" t="s">
        <v>15</v>
      </c>
      <c r="H14" s="5" t="s">
        <v>20</v>
      </c>
      <c r="I14" s="23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5" x14ac:dyDescent="0.35">
      <c r="A15" s="9">
        <v>11</v>
      </c>
      <c r="B15" s="6" t="s">
        <v>13</v>
      </c>
      <c r="C15" s="6" t="s">
        <v>14</v>
      </c>
      <c r="D15" s="6" t="s">
        <v>15</v>
      </c>
      <c r="E15" s="6" t="s">
        <v>16</v>
      </c>
      <c r="F15" s="6" t="s">
        <v>17</v>
      </c>
      <c r="G15" s="6" t="s">
        <v>15</v>
      </c>
      <c r="H15" s="5" t="s">
        <v>18</v>
      </c>
      <c r="I15" s="23">
        <v>4069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5" x14ac:dyDescent="0.35">
      <c r="A16" s="9">
        <v>11</v>
      </c>
      <c r="B16" s="6" t="s">
        <v>13</v>
      </c>
      <c r="C16" s="6" t="s">
        <v>14</v>
      </c>
      <c r="D16" s="6" t="s">
        <v>15</v>
      </c>
      <c r="E16" s="6" t="s">
        <v>35</v>
      </c>
      <c r="F16" s="6" t="s">
        <v>17</v>
      </c>
      <c r="G16" s="6" t="s">
        <v>15</v>
      </c>
      <c r="H16" s="5" t="s">
        <v>36</v>
      </c>
      <c r="I16" s="23">
        <v>15284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5.5" x14ac:dyDescent="0.35">
      <c r="A17" s="9">
        <v>11</v>
      </c>
      <c r="B17" s="6" t="s">
        <v>13</v>
      </c>
      <c r="C17" s="6" t="s">
        <v>14</v>
      </c>
      <c r="D17" s="6" t="s">
        <v>15</v>
      </c>
      <c r="E17" s="6" t="s">
        <v>37</v>
      </c>
      <c r="F17" s="6" t="s">
        <v>17</v>
      </c>
      <c r="G17" s="6" t="s">
        <v>15</v>
      </c>
      <c r="H17" s="5" t="s">
        <v>38</v>
      </c>
      <c r="I17" s="23">
        <v>6800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5" x14ac:dyDescent="0.35">
      <c r="A18" s="9">
        <v>11</v>
      </c>
      <c r="B18" s="6" t="s">
        <v>13</v>
      </c>
      <c r="C18" s="6" t="s">
        <v>14</v>
      </c>
      <c r="D18" s="6" t="s">
        <v>15</v>
      </c>
      <c r="E18" s="6" t="s">
        <v>39</v>
      </c>
      <c r="F18" s="6" t="s">
        <v>17</v>
      </c>
      <c r="G18" s="6" t="s">
        <v>15</v>
      </c>
      <c r="H18" s="5" t="s">
        <v>40</v>
      </c>
      <c r="I18" s="2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5" hidden="1" x14ac:dyDescent="0.35">
      <c r="A19" s="9">
        <v>11</v>
      </c>
      <c r="B19" s="6" t="s">
        <v>13</v>
      </c>
      <c r="C19" s="6" t="s">
        <v>14</v>
      </c>
      <c r="D19" s="6" t="s">
        <v>15</v>
      </c>
      <c r="E19" s="6" t="s">
        <v>41</v>
      </c>
      <c r="F19" s="6" t="s">
        <v>17</v>
      </c>
      <c r="G19" s="6" t="s">
        <v>15</v>
      </c>
      <c r="H19" s="5" t="s">
        <v>42</v>
      </c>
      <c r="I19" s="23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5.5" hidden="1" x14ac:dyDescent="0.35">
      <c r="A20" s="9">
        <v>11</v>
      </c>
      <c r="B20" s="6" t="s">
        <v>13</v>
      </c>
      <c r="C20" s="6" t="s">
        <v>14</v>
      </c>
      <c r="D20" s="6" t="s">
        <v>15</v>
      </c>
      <c r="E20" s="6" t="s">
        <v>41</v>
      </c>
      <c r="F20" s="6" t="s">
        <v>17</v>
      </c>
      <c r="G20" s="6" t="s">
        <v>15</v>
      </c>
      <c r="H20" s="5" t="s">
        <v>43</v>
      </c>
      <c r="I20" s="23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5.5" hidden="1" x14ac:dyDescent="0.35">
      <c r="A21" s="9">
        <v>11</v>
      </c>
      <c r="B21" s="6" t="s">
        <v>13</v>
      </c>
      <c r="C21" s="6" t="s">
        <v>14</v>
      </c>
      <c r="D21" s="6" t="s">
        <v>15</v>
      </c>
      <c r="E21" s="6" t="s">
        <v>41</v>
      </c>
      <c r="F21" s="6" t="s">
        <v>17</v>
      </c>
      <c r="G21" s="6" t="s">
        <v>44</v>
      </c>
      <c r="H21" s="5" t="s">
        <v>45</v>
      </c>
      <c r="I21" s="23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.5" hidden="1" x14ac:dyDescent="0.35">
      <c r="A22" s="9">
        <v>11</v>
      </c>
      <c r="B22" s="6" t="s">
        <v>13</v>
      </c>
      <c r="C22" s="6" t="s">
        <v>14</v>
      </c>
      <c r="D22" s="6" t="s">
        <v>15</v>
      </c>
      <c r="E22" s="6" t="s">
        <v>41</v>
      </c>
      <c r="F22" s="6" t="s">
        <v>17</v>
      </c>
      <c r="G22" s="6" t="s">
        <v>46</v>
      </c>
      <c r="H22" s="5" t="s">
        <v>47</v>
      </c>
      <c r="I22" s="23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5.5" x14ac:dyDescent="0.35">
      <c r="A23" s="9">
        <v>11</v>
      </c>
      <c r="B23" s="6" t="s">
        <v>13</v>
      </c>
      <c r="C23" s="6" t="s">
        <v>14</v>
      </c>
      <c r="D23" s="6" t="s">
        <v>15</v>
      </c>
      <c r="E23" s="6" t="s">
        <v>48</v>
      </c>
      <c r="F23" s="6" t="s">
        <v>17</v>
      </c>
      <c r="G23" s="6" t="s">
        <v>15</v>
      </c>
      <c r="H23" s="5" t="s">
        <v>49</v>
      </c>
      <c r="I23" s="23">
        <v>25000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65" hidden="1" customHeight="1" x14ac:dyDescent="0.35">
      <c r="A24" s="9">
        <v>11</v>
      </c>
      <c r="B24" s="6" t="s">
        <v>13</v>
      </c>
      <c r="C24" s="6" t="s">
        <v>14</v>
      </c>
      <c r="D24" s="6" t="s">
        <v>15</v>
      </c>
      <c r="E24" s="6" t="s">
        <v>50</v>
      </c>
      <c r="F24" s="6" t="s">
        <v>17</v>
      </c>
      <c r="G24" s="6" t="s">
        <v>15</v>
      </c>
      <c r="H24" s="5" t="s">
        <v>51</v>
      </c>
      <c r="I24" s="23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65" hidden="1" customHeight="1" x14ac:dyDescent="0.35">
      <c r="A25" s="9">
        <v>11</v>
      </c>
      <c r="B25" s="6" t="s">
        <v>13</v>
      </c>
      <c r="C25" s="6" t="s">
        <v>14</v>
      </c>
      <c r="D25" s="6" t="s">
        <v>15</v>
      </c>
      <c r="E25" s="6" t="s">
        <v>41</v>
      </c>
      <c r="F25" s="6" t="s">
        <v>17</v>
      </c>
      <c r="G25" s="6" t="s">
        <v>52</v>
      </c>
      <c r="H25" s="5" t="s">
        <v>53</v>
      </c>
      <c r="I25" s="23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65" hidden="1" customHeight="1" x14ac:dyDescent="0.35">
      <c r="A26" s="9">
        <v>11</v>
      </c>
      <c r="B26" s="6" t="s">
        <v>13</v>
      </c>
      <c r="C26" s="6" t="s">
        <v>14</v>
      </c>
      <c r="D26" s="6" t="s">
        <v>15</v>
      </c>
      <c r="E26" s="6" t="s">
        <v>41</v>
      </c>
      <c r="F26" s="6" t="s">
        <v>17</v>
      </c>
      <c r="G26" s="6" t="s">
        <v>52</v>
      </c>
      <c r="H26" s="5" t="s">
        <v>54</v>
      </c>
      <c r="I26" s="23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65" hidden="1" customHeight="1" x14ac:dyDescent="0.35">
      <c r="A27" s="9">
        <v>11</v>
      </c>
      <c r="B27" s="6" t="s">
        <v>13</v>
      </c>
      <c r="C27" s="6" t="s">
        <v>14</v>
      </c>
      <c r="D27" s="6" t="s">
        <v>15</v>
      </c>
      <c r="E27" s="6" t="s">
        <v>41</v>
      </c>
      <c r="F27" s="6" t="s">
        <v>17</v>
      </c>
      <c r="G27" s="6" t="s">
        <v>55</v>
      </c>
      <c r="H27" s="5" t="s">
        <v>56</v>
      </c>
      <c r="I27" s="23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65" hidden="1" customHeight="1" x14ac:dyDescent="0.35">
      <c r="A28" s="9">
        <v>11</v>
      </c>
      <c r="B28" s="6" t="s">
        <v>13</v>
      </c>
      <c r="C28" s="6" t="s">
        <v>14</v>
      </c>
      <c r="D28" s="6" t="s">
        <v>15</v>
      </c>
      <c r="E28" s="6" t="s">
        <v>41</v>
      </c>
      <c r="F28" s="6" t="s">
        <v>17</v>
      </c>
      <c r="G28" s="6" t="s">
        <v>57</v>
      </c>
      <c r="H28" s="5" t="s">
        <v>58</v>
      </c>
      <c r="I28" s="23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2.65" hidden="1" customHeight="1" x14ac:dyDescent="0.35">
      <c r="A29" s="9">
        <v>11</v>
      </c>
      <c r="B29" s="6" t="s">
        <v>13</v>
      </c>
      <c r="C29" s="6" t="s">
        <v>14</v>
      </c>
      <c r="D29" s="6" t="s">
        <v>15</v>
      </c>
      <c r="E29" s="6" t="s">
        <v>41</v>
      </c>
      <c r="F29" s="6" t="s">
        <v>17</v>
      </c>
      <c r="G29" s="6" t="s">
        <v>59</v>
      </c>
      <c r="H29" s="5" t="s">
        <v>60</v>
      </c>
      <c r="I29" s="23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2.65" hidden="1" customHeight="1" x14ac:dyDescent="0.35">
      <c r="A30" s="9">
        <v>11</v>
      </c>
      <c r="B30" s="6" t="s">
        <v>13</v>
      </c>
      <c r="C30" s="6" t="s">
        <v>14</v>
      </c>
      <c r="D30" s="6" t="s">
        <v>15</v>
      </c>
      <c r="E30" s="6" t="s">
        <v>41</v>
      </c>
      <c r="F30" s="6" t="s">
        <v>17</v>
      </c>
      <c r="G30" s="6" t="s">
        <v>61</v>
      </c>
      <c r="H30" s="5" t="s">
        <v>62</v>
      </c>
      <c r="I30" s="23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2.65" hidden="1" customHeight="1" x14ac:dyDescent="0.35">
      <c r="A31" s="9">
        <v>11</v>
      </c>
      <c r="B31" s="6" t="s">
        <v>13</v>
      </c>
      <c r="C31" s="6" t="s">
        <v>14</v>
      </c>
      <c r="D31" s="6" t="s">
        <v>15</v>
      </c>
      <c r="E31" s="6" t="s">
        <v>41</v>
      </c>
      <c r="F31" s="6" t="s">
        <v>17</v>
      </c>
      <c r="G31" s="6" t="s">
        <v>63</v>
      </c>
      <c r="H31" s="5" t="s">
        <v>64</v>
      </c>
      <c r="I31" s="23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2.65" hidden="1" customHeight="1" x14ac:dyDescent="0.35">
      <c r="A32" s="9">
        <v>11</v>
      </c>
      <c r="B32" s="6" t="s">
        <v>13</v>
      </c>
      <c r="C32" s="6" t="s">
        <v>14</v>
      </c>
      <c r="D32" s="6" t="s">
        <v>15</v>
      </c>
      <c r="E32" s="6" t="s">
        <v>41</v>
      </c>
      <c r="F32" s="6" t="s">
        <v>17</v>
      </c>
      <c r="G32" s="6" t="s">
        <v>65</v>
      </c>
      <c r="H32" s="5" t="s">
        <v>66</v>
      </c>
      <c r="I32" s="23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2.65" hidden="1" customHeight="1" x14ac:dyDescent="0.35">
      <c r="A33" s="9">
        <v>11</v>
      </c>
      <c r="B33" s="6" t="s">
        <v>13</v>
      </c>
      <c r="C33" s="6" t="s">
        <v>14</v>
      </c>
      <c r="D33" s="6" t="s">
        <v>15</v>
      </c>
      <c r="E33" s="6" t="s">
        <v>41</v>
      </c>
      <c r="F33" s="6" t="s">
        <v>17</v>
      </c>
      <c r="G33" s="6" t="s">
        <v>16</v>
      </c>
      <c r="H33" s="5" t="s">
        <v>67</v>
      </c>
      <c r="I33" s="23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2.65" hidden="1" customHeight="1" x14ac:dyDescent="0.35">
      <c r="A34" s="9">
        <v>11</v>
      </c>
      <c r="B34" s="6" t="s">
        <v>13</v>
      </c>
      <c r="C34" s="6" t="s">
        <v>14</v>
      </c>
      <c r="D34" s="6" t="s">
        <v>15</v>
      </c>
      <c r="E34" s="6" t="s">
        <v>41</v>
      </c>
      <c r="F34" s="6" t="s">
        <v>17</v>
      </c>
      <c r="G34" s="6" t="s">
        <v>68</v>
      </c>
      <c r="H34" s="5" t="s">
        <v>69</v>
      </c>
      <c r="I34" s="23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2.65" hidden="1" customHeight="1" x14ac:dyDescent="0.35">
      <c r="A35" s="9">
        <v>11</v>
      </c>
      <c r="B35" s="6" t="s">
        <v>13</v>
      </c>
      <c r="C35" s="6" t="s">
        <v>14</v>
      </c>
      <c r="D35" s="6" t="s">
        <v>15</v>
      </c>
      <c r="E35" s="6" t="s">
        <v>41</v>
      </c>
      <c r="F35" s="6" t="s">
        <v>17</v>
      </c>
      <c r="G35" s="6" t="s">
        <v>15</v>
      </c>
      <c r="H35" s="15" t="s">
        <v>70</v>
      </c>
      <c r="I35" s="23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5.5" hidden="1" x14ac:dyDescent="0.35">
      <c r="A36" s="9">
        <v>11</v>
      </c>
      <c r="B36" s="6" t="s">
        <v>13</v>
      </c>
      <c r="C36" s="6" t="s">
        <v>14</v>
      </c>
      <c r="D36" s="6" t="s">
        <v>15</v>
      </c>
      <c r="E36" s="6" t="s">
        <v>41</v>
      </c>
      <c r="F36" s="6" t="s">
        <v>17</v>
      </c>
      <c r="G36" s="6" t="s">
        <v>15</v>
      </c>
      <c r="H36" s="15" t="s">
        <v>71</v>
      </c>
      <c r="I36" s="23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5.5" hidden="1" x14ac:dyDescent="0.35">
      <c r="A37" s="9">
        <v>11</v>
      </c>
      <c r="B37" s="6" t="s">
        <v>13</v>
      </c>
      <c r="C37" s="6" t="s">
        <v>14</v>
      </c>
      <c r="D37" s="6" t="s">
        <v>15</v>
      </c>
      <c r="E37" s="6" t="s">
        <v>41</v>
      </c>
      <c r="F37" s="6" t="s">
        <v>17</v>
      </c>
      <c r="G37" s="6" t="s">
        <v>15</v>
      </c>
      <c r="H37" s="15" t="s">
        <v>66</v>
      </c>
      <c r="I37" s="23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5.5" hidden="1" x14ac:dyDescent="0.35">
      <c r="A38" s="9">
        <v>11</v>
      </c>
      <c r="B38" s="6" t="s">
        <v>13</v>
      </c>
      <c r="C38" s="6" t="s">
        <v>14</v>
      </c>
      <c r="D38" s="6" t="s">
        <v>15</v>
      </c>
      <c r="E38" s="6" t="s">
        <v>41</v>
      </c>
      <c r="F38" s="6" t="s">
        <v>17</v>
      </c>
      <c r="G38" s="6" t="s">
        <v>15</v>
      </c>
      <c r="H38" s="15" t="s">
        <v>72</v>
      </c>
      <c r="I38" s="23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5.5" hidden="1" x14ac:dyDescent="0.35">
      <c r="A39" s="9">
        <v>11</v>
      </c>
      <c r="B39" s="6" t="s">
        <v>13</v>
      </c>
      <c r="C39" s="6" t="s">
        <v>14</v>
      </c>
      <c r="D39" s="6" t="s">
        <v>15</v>
      </c>
      <c r="E39" s="6" t="s">
        <v>41</v>
      </c>
      <c r="F39" s="6" t="s">
        <v>17</v>
      </c>
      <c r="G39" s="6" t="s">
        <v>15</v>
      </c>
      <c r="H39" s="15" t="s">
        <v>73</v>
      </c>
      <c r="I39" s="23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5.5" hidden="1" x14ac:dyDescent="0.35">
      <c r="A40" s="9">
        <v>11</v>
      </c>
      <c r="B40" s="6" t="s">
        <v>13</v>
      </c>
      <c r="C40" s="6" t="s">
        <v>14</v>
      </c>
      <c r="D40" s="6" t="s">
        <v>15</v>
      </c>
      <c r="E40" s="6" t="s">
        <v>41</v>
      </c>
      <c r="F40" s="6" t="s">
        <v>17</v>
      </c>
      <c r="G40" s="6" t="s">
        <v>74</v>
      </c>
      <c r="H40" s="15" t="s">
        <v>75</v>
      </c>
      <c r="I40" s="23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0" hidden="1" customHeight="1" x14ac:dyDescent="0.35">
      <c r="A41" s="9">
        <v>11</v>
      </c>
      <c r="B41" s="6" t="s">
        <v>13</v>
      </c>
      <c r="C41" s="6" t="s">
        <v>14</v>
      </c>
      <c r="D41" s="6" t="s">
        <v>15</v>
      </c>
      <c r="E41" s="6" t="s">
        <v>41</v>
      </c>
      <c r="F41" s="6" t="s">
        <v>17</v>
      </c>
      <c r="G41" s="6" t="s">
        <v>74</v>
      </c>
      <c r="H41" s="5" t="s">
        <v>76</v>
      </c>
      <c r="I41" s="23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65" hidden="1" customHeight="1" x14ac:dyDescent="0.35">
      <c r="A42" s="9">
        <v>11</v>
      </c>
      <c r="B42" s="6" t="s">
        <v>13</v>
      </c>
      <c r="C42" s="6" t="s">
        <v>14</v>
      </c>
      <c r="D42" s="6" t="s">
        <v>15</v>
      </c>
      <c r="E42" s="6" t="s">
        <v>41</v>
      </c>
      <c r="F42" s="6" t="s">
        <v>17</v>
      </c>
      <c r="G42" s="6" t="s">
        <v>15</v>
      </c>
      <c r="H42" s="5" t="s">
        <v>77</v>
      </c>
      <c r="I42" s="23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5.5" hidden="1" x14ac:dyDescent="0.35">
      <c r="A43" s="9">
        <v>11</v>
      </c>
      <c r="B43" s="6" t="s">
        <v>13</v>
      </c>
      <c r="C43" s="6" t="s">
        <v>14</v>
      </c>
      <c r="D43" s="6" t="s">
        <v>15</v>
      </c>
      <c r="E43" s="6" t="s">
        <v>41</v>
      </c>
      <c r="F43" s="6" t="s">
        <v>17</v>
      </c>
      <c r="G43" s="6" t="s">
        <v>15</v>
      </c>
      <c r="H43" s="5" t="s">
        <v>78</v>
      </c>
      <c r="I43" s="23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5.5" hidden="1" x14ac:dyDescent="0.35">
      <c r="A44" s="9">
        <v>11</v>
      </c>
      <c r="B44" s="6" t="s">
        <v>13</v>
      </c>
      <c r="C44" s="6" t="s">
        <v>14</v>
      </c>
      <c r="D44" s="6" t="s">
        <v>15</v>
      </c>
      <c r="E44" s="6" t="s">
        <v>41</v>
      </c>
      <c r="F44" s="6" t="s">
        <v>17</v>
      </c>
      <c r="G44" s="6" t="s">
        <v>15</v>
      </c>
      <c r="H44" s="5" t="s">
        <v>79</v>
      </c>
      <c r="I44" s="23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2.65" customHeight="1" x14ac:dyDescent="0.35">
      <c r="A45" s="9">
        <v>11</v>
      </c>
      <c r="B45" s="6" t="s">
        <v>13</v>
      </c>
      <c r="C45" s="6" t="s">
        <v>14</v>
      </c>
      <c r="D45" s="6" t="s">
        <v>15</v>
      </c>
      <c r="E45" s="6" t="s">
        <v>32</v>
      </c>
      <c r="F45" s="6" t="s">
        <v>17</v>
      </c>
      <c r="G45" s="6" t="s">
        <v>33</v>
      </c>
      <c r="H45" s="5" t="s">
        <v>34</v>
      </c>
      <c r="I45" s="23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5.5" x14ac:dyDescent="0.35">
      <c r="A46" s="9">
        <v>11</v>
      </c>
      <c r="B46" s="6" t="s">
        <v>13</v>
      </c>
      <c r="C46" s="6" t="s">
        <v>14</v>
      </c>
      <c r="D46" s="6" t="s">
        <v>15</v>
      </c>
      <c r="E46" s="6" t="s">
        <v>23</v>
      </c>
      <c r="F46" s="6" t="s">
        <v>17</v>
      </c>
      <c r="G46" s="6" t="s">
        <v>24</v>
      </c>
      <c r="H46" s="5" t="s">
        <v>25</v>
      </c>
      <c r="I46" s="23">
        <v>52707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5.5" x14ac:dyDescent="0.35">
      <c r="A47" s="9">
        <v>11</v>
      </c>
      <c r="B47" s="6" t="s">
        <v>13</v>
      </c>
      <c r="C47" s="6" t="s">
        <v>14</v>
      </c>
      <c r="D47" s="6" t="s">
        <v>15</v>
      </c>
      <c r="E47" s="6" t="s">
        <v>23</v>
      </c>
      <c r="F47" s="6" t="s">
        <v>17</v>
      </c>
      <c r="G47" s="6" t="s">
        <v>26</v>
      </c>
      <c r="H47" s="5" t="s">
        <v>27</v>
      </c>
      <c r="I47" s="23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.5" x14ac:dyDescent="0.35">
      <c r="A48" s="9">
        <v>11</v>
      </c>
      <c r="B48" s="6" t="s">
        <v>13</v>
      </c>
      <c r="C48" s="6" t="s">
        <v>14</v>
      </c>
      <c r="D48" s="6" t="s">
        <v>15</v>
      </c>
      <c r="E48" s="6" t="s">
        <v>41</v>
      </c>
      <c r="F48" s="6" t="s">
        <v>17</v>
      </c>
      <c r="G48" s="6" t="s">
        <v>80</v>
      </c>
      <c r="H48" s="5" t="s">
        <v>81</v>
      </c>
      <c r="I48" s="23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5.5" x14ac:dyDescent="0.35">
      <c r="A49" s="9">
        <v>11</v>
      </c>
      <c r="B49" s="6" t="s">
        <v>13</v>
      </c>
      <c r="C49" s="6" t="s">
        <v>14</v>
      </c>
      <c r="D49" s="6" t="s">
        <v>15</v>
      </c>
      <c r="E49" s="6" t="s">
        <v>41</v>
      </c>
      <c r="F49" s="6" t="s">
        <v>17</v>
      </c>
      <c r="G49" s="6" t="s">
        <v>82</v>
      </c>
      <c r="H49" s="5" t="s">
        <v>83</v>
      </c>
      <c r="I49" s="23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.5" x14ac:dyDescent="0.35">
      <c r="A50" s="9">
        <v>11</v>
      </c>
      <c r="B50" s="6" t="s">
        <v>13</v>
      </c>
      <c r="C50" s="6" t="s">
        <v>14</v>
      </c>
      <c r="D50" s="6" t="s">
        <v>15</v>
      </c>
      <c r="E50" s="6" t="s">
        <v>41</v>
      </c>
      <c r="F50" s="6" t="s">
        <v>17</v>
      </c>
      <c r="G50" s="6" t="s">
        <v>86</v>
      </c>
      <c r="H50" s="5" t="s">
        <v>87</v>
      </c>
      <c r="I50" s="23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.5" x14ac:dyDescent="0.35">
      <c r="A51" s="9">
        <v>11</v>
      </c>
      <c r="B51" s="6" t="s">
        <v>13</v>
      </c>
      <c r="C51" s="6" t="s">
        <v>14</v>
      </c>
      <c r="D51" s="6" t="s">
        <v>15</v>
      </c>
      <c r="E51" s="6" t="s">
        <v>41</v>
      </c>
      <c r="F51" s="6" t="s">
        <v>17</v>
      </c>
      <c r="G51" s="6" t="s">
        <v>88</v>
      </c>
      <c r="H51" s="5" t="s">
        <v>89</v>
      </c>
      <c r="I51" s="23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.5" x14ac:dyDescent="0.35">
      <c r="A52" s="9">
        <v>11</v>
      </c>
      <c r="B52" s="6" t="s">
        <v>13</v>
      </c>
      <c r="C52" s="6" t="s">
        <v>14</v>
      </c>
      <c r="D52" s="6" t="s">
        <v>15</v>
      </c>
      <c r="E52" s="6" t="s">
        <v>41</v>
      </c>
      <c r="F52" s="6" t="s">
        <v>17</v>
      </c>
      <c r="G52" s="6" t="s">
        <v>90</v>
      </c>
      <c r="H52" s="5" t="s">
        <v>91</v>
      </c>
      <c r="I52" s="23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.5" x14ac:dyDescent="0.35">
      <c r="A53" s="9">
        <v>11</v>
      </c>
      <c r="B53" s="6" t="s">
        <v>13</v>
      </c>
      <c r="C53" s="6" t="s">
        <v>14</v>
      </c>
      <c r="D53" s="6" t="s">
        <v>15</v>
      </c>
      <c r="E53" s="6" t="s">
        <v>23</v>
      </c>
      <c r="F53" s="6" t="s">
        <v>17</v>
      </c>
      <c r="G53" s="6" t="s">
        <v>93</v>
      </c>
      <c r="H53" s="15" t="s">
        <v>94</v>
      </c>
      <c r="I53" s="23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2.65" customHeight="1" x14ac:dyDescent="0.35">
      <c r="A54" s="9">
        <v>11</v>
      </c>
      <c r="B54" s="6" t="s">
        <v>13</v>
      </c>
      <c r="C54" s="6" t="s">
        <v>14</v>
      </c>
      <c r="D54" s="6" t="s">
        <v>15</v>
      </c>
      <c r="E54" s="6" t="s">
        <v>23</v>
      </c>
      <c r="F54" s="6" t="s">
        <v>17</v>
      </c>
      <c r="G54" s="6" t="s">
        <v>30</v>
      </c>
      <c r="H54" s="5" t="s">
        <v>31</v>
      </c>
      <c r="I54" s="23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2.65" customHeight="1" x14ac:dyDescent="0.35">
      <c r="A55" s="9">
        <v>11</v>
      </c>
      <c r="B55" s="6" t="s">
        <v>13</v>
      </c>
      <c r="C55" s="6" t="s">
        <v>14</v>
      </c>
      <c r="D55" s="6" t="s">
        <v>15</v>
      </c>
      <c r="E55" s="6" t="s">
        <v>23</v>
      </c>
      <c r="F55" s="6" t="s">
        <v>17</v>
      </c>
      <c r="G55" s="6" t="s">
        <v>28</v>
      </c>
      <c r="H55" s="5" t="s">
        <v>29</v>
      </c>
      <c r="I55" s="23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.5" x14ac:dyDescent="0.35">
      <c r="A56" s="9">
        <v>11</v>
      </c>
      <c r="B56" s="6" t="s">
        <v>13</v>
      </c>
      <c r="C56" s="6" t="s">
        <v>14</v>
      </c>
      <c r="D56" s="6" t="s">
        <v>15</v>
      </c>
      <c r="E56" s="6" t="s">
        <v>41</v>
      </c>
      <c r="F56" s="6" t="s">
        <v>17</v>
      </c>
      <c r="G56" s="6" t="s">
        <v>84</v>
      </c>
      <c r="H56" s="5" t="s">
        <v>85</v>
      </c>
      <c r="I56" s="23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.5" x14ac:dyDescent="0.35">
      <c r="A57" s="9">
        <v>11</v>
      </c>
      <c r="B57" s="6" t="s">
        <v>13</v>
      </c>
      <c r="C57" s="6" t="s">
        <v>14</v>
      </c>
      <c r="D57" s="6" t="s">
        <v>15</v>
      </c>
      <c r="E57" s="6" t="s">
        <v>41</v>
      </c>
      <c r="F57" s="6" t="s">
        <v>17</v>
      </c>
      <c r="G57" s="6" t="s">
        <v>86</v>
      </c>
      <c r="H57" s="5" t="s">
        <v>92</v>
      </c>
      <c r="I57" s="23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.5" x14ac:dyDescent="0.35">
      <c r="A58" s="9">
        <v>11</v>
      </c>
      <c r="B58" s="6" t="s">
        <v>13</v>
      </c>
      <c r="C58" s="6" t="s">
        <v>14</v>
      </c>
      <c r="D58" s="6" t="s">
        <v>15</v>
      </c>
      <c r="E58" s="6" t="s">
        <v>95</v>
      </c>
      <c r="F58" s="6" t="s">
        <v>17</v>
      </c>
      <c r="G58" s="6" t="s">
        <v>96</v>
      </c>
      <c r="H58" s="15" t="s">
        <v>97</v>
      </c>
      <c r="I58" s="23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.5" x14ac:dyDescent="0.35">
      <c r="A59" s="9">
        <v>11</v>
      </c>
      <c r="B59" s="6" t="s">
        <v>13</v>
      </c>
      <c r="C59" s="6" t="s">
        <v>14</v>
      </c>
      <c r="D59" s="6" t="s">
        <v>15</v>
      </c>
      <c r="E59" s="6" t="s">
        <v>98</v>
      </c>
      <c r="F59" s="6" t="s">
        <v>17</v>
      </c>
      <c r="G59" s="6" t="s">
        <v>15</v>
      </c>
      <c r="H59" s="24" t="s">
        <v>99</v>
      </c>
      <c r="I59" s="23">
        <f>47104+109558+89420+40460+22365+39872</f>
        <v>348779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.5" hidden="1" x14ac:dyDescent="0.35">
      <c r="A60" s="9">
        <v>11</v>
      </c>
      <c r="B60" s="6" t="s">
        <v>13</v>
      </c>
      <c r="C60" s="6" t="s">
        <v>14</v>
      </c>
      <c r="D60" s="6" t="s">
        <v>15</v>
      </c>
      <c r="E60" s="6" t="s">
        <v>98</v>
      </c>
      <c r="F60" s="6" t="s">
        <v>17</v>
      </c>
      <c r="G60" s="6" t="s">
        <v>100</v>
      </c>
      <c r="H60" s="5" t="s">
        <v>101</v>
      </c>
      <c r="I60" s="23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.5" hidden="1" x14ac:dyDescent="0.35">
      <c r="A61" s="9">
        <v>11</v>
      </c>
      <c r="B61" s="6" t="s">
        <v>13</v>
      </c>
      <c r="C61" s="6" t="s">
        <v>14</v>
      </c>
      <c r="D61" s="6" t="s">
        <v>15</v>
      </c>
      <c r="E61" s="6" t="s">
        <v>98</v>
      </c>
      <c r="F61" s="6" t="s">
        <v>17</v>
      </c>
      <c r="G61" s="6" t="s">
        <v>102</v>
      </c>
      <c r="H61" s="5" t="s">
        <v>103</v>
      </c>
      <c r="I61" s="23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.5" hidden="1" x14ac:dyDescent="0.35">
      <c r="A62" s="9">
        <v>11</v>
      </c>
      <c r="B62" s="6" t="s">
        <v>13</v>
      </c>
      <c r="C62" s="6" t="s">
        <v>14</v>
      </c>
      <c r="D62" s="6" t="s">
        <v>15</v>
      </c>
      <c r="E62" s="6" t="s">
        <v>98</v>
      </c>
      <c r="F62" s="6" t="s">
        <v>17</v>
      </c>
      <c r="G62" s="6" t="s">
        <v>100</v>
      </c>
      <c r="H62" s="5" t="s">
        <v>104</v>
      </c>
      <c r="I62" s="23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5" x14ac:dyDescent="0.35">
      <c r="A63" s="9">
        <v>11</v>
      </c>
      <c r="B63" s="6" t="s">
        <v>13</v>
      </c>
      <c r="C63" s="6" t="s">
        <v>14</v>
      </c>
      <c r="D63" s="6" t="s">
        <v>15</v>
      </c>
      <c r="E63" s="6" t="s">
        <v>105</v>
      </c>
      <c r="F63" s="6" t="s">
        <v>17</v>
      </c>
      <c r="G63" s="6" t="s">
        <v>106</v>
      </c>
      <c r="H63" s="5" t="s">
        <v>107</v>
      </c>
      <c r="I63" s="23">
        <f>54400+22100+115090+19594+83861</f>
        <v>295045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.5" x14ac:dyDescent="0.35">
      <c r="A64" s="9">
        <v>11</v>
      </c>
      <c r="B64" s="6" t="s">
        <v>13</v>
      </c>
      <c r="C64" s="6" t="s">
        <v>14</v>
      </c>
      <c r="D64" s="6" t="s">
        <v>15</v>
      </c>
      <c r="E64" s="6" t="s">
        <v>105</v>
      </c>
      <c r="F64" s="6" t="s">
        <v>17</v>
      </c>
      <c r="G64" s="6" t="s">
        <v>106</v>
      </c>
      <c r="H64" s="5" t="s">
        <v>108</v>
      </c>
      <c r="I64" s="23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.5" x14ac:dyDescent="0.35">
      <c r="A65" s="9">
        <v>11</v>
      </c>
      <c r="B65" s="6" t="s">
        <v>13</v>
      </c>
      <c r="C65" s="6" t="s">
        <v>14</v>
      </c>
      <c r="D65" s="6" t="s">
        <v>15</v>
      </c>
      <c r="E65" s="6" t="s">
        <v>105</v>
      </c>
      <c r="F65" s="6" t="s">
        <v>17</v>
      </c>
      <c r="G65" s="6" t="s">
        <v>109</v>
      </c>
      <c r="H65" s="5" t="s">
        <v>110</v>
      </c>
      <c r="I65" s="23">
        <v>74712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.5" x14ac:dyDescent="0.35">
      <c r="A66" s="9">
        <v>11</v>
      </c>
      <c r="B66" s="6" t="s">
        <v>13</v>
      </c>
      <c r="C66" s="6" t="s">
        <v>14</v>
      </c>
      <c r="D66" s="6" t="s">
        <v>15</v>
      </c>
      <c r="E66" s="6" t="s">
        <v>111</v>
      </c>
      <c r="F66" s="6" t="s">
        <v>17</v>
      </c>
      <c r="G66" s="6" t="s">
        <v>15</v>
      </c>
      <c r="H66" s="5" t="s">
        <v>112</v>
      </c>
      <c r="I66" s="23">
        <v>3165740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.5" x14ac:dyDescent="0.35">
      <c r="A67" s="25" t="s">
        <v>113</v>
      </c>
      <c r="B67" s="26"/>
      <c r="C67" s="26"/>
      <c r="D67" s="26"/>
      <c r="E67" s="26"/>
      <c r="F67" s="26"/>
      <c r="G67" s="26"/>
      <c r="H67" s="25"/>
      <c r="I67" s="27">
        <f>SUM(I15:I66)</f>
        <v>3988136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.5" x14ac:dyDescent="0.35">
      <c r="A68" s="28"/>
      <c r="B68" s="29"/>
      <c r="C68" s="29"/>
      <c r="D68" s="29"/>
      <c r="E68" s="29"/>
      <c r="F68" s="29"/>
      <c r="G68" s="29"/>
      <c r="H68" s="28"/>
      <c r="I68" s="30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.5" x14ac:dyDescent="0.35">
      <c r="A69" s="7" t="s">
        <v>114</v>
      </c>
      <c r="B69" s="21"/>
      <c r="C69" s="21"/>
      <c r="D69" s="21"/>
      <c r="E69" s="21"/>
      <c r="F69" s="21"/>
      <c r="G69" s="21"/>
      <c r="H69" s="5"/>
      <c r="I69" s="30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.5" x14ac:dyDescent="0.35">
      <c r="A70" s="5"/>
      <c r="B70" s="6"/>
      <c r="C70" s="6"/>
      <c r="D70" s="6"/>
      <c r="E70" s="6"/>
      <c r="F70" s="6"/>
      <c r="G70" s="6"/>
      <c r="H70" s="5"/>
      <c r="I70" s="30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.5" x14ac:dyDescent="0.35">
      <c r="A71" s="9">
        <v>11</v>
      </c>
      <c r="B71" s="6" t="s">
        <v>13</v>
      </c>
      <c r="C71" s="6" t="s">
        <v>14</v>
      </c>
      <c r="D71" s="6" t="s">
        <v>115</v>
      </c>
      <c r="E71" s="6" t="s">
        <v>116</v>
      </c>
      <c r="F71" s="6" t="s">
        <v>117</v>
      </c>
      <c r="G71" s="6" t="s">
        <v>15</v>
      </c>
      <c r="H71" s="5" t="s">
        <v>118</v>
      </c>
      <c r="I71" s="23">
        <f>1396743-I222-I223-I238-I247-I248-385000</f>
        <v>891328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.5" hidden="1" x14ac:dyDescent="0.35">
      <c r="A72" s="9">
        <v>11</v>
      </c>
      <c r="B72" s="6" t="s">
        <v>13</v>
      </c>
      <c r="C72" s="6" t="s">
        <v>14</v>
      </c>
      <c r="D72" s="6" t="s">
        <v>16</v>
      </c>
      <c r="E72" s="6" t="s">
        <v>116</v>
      </c>
      <c r="F72" s="6" t="s">
        <v>117</v>
      </c>
      <c r="G72" s="6" t="s">
        <v>15</v>
      </c>
      <c r="H72" s="5" t="s">
        <v>119</v>
      </c>
      <c r="I72" s="23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.5" hidden="1" x14ac:dyDescent="0.35">
      <c r="A73" s="9">
        <v>11</v>
      </c>
      <c r="B73" s="6" t="s">
        <v>13</v>
      </c>
      <c r="C73" s="6" t="s">
        <v>14</v>
      </c>
      <c r="D73" s="6" t="s">
        <v>16</v>
      </c>
      <c r="E73" s="6" t="s">
        <v>116</v>
      </c>
      <c r="F73" s="6" t="s">
        <v>120</v>
      </c>
      <c r="G73" s="6" t="s">
        <v>15</v>
      </c>
      <c r="H73" s="5" t="s">
        <v>121</v>
      </c>
      <c r="I73" s="23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.5" x14ac:dyDescent="0.35">
      <c r="A74" s="9">
        <v>11</v>
      </c>
      <c r="B74" s="6" t="s">
        <v>13</v>
      </c>
      <c r="C74" s="6" t="s">
        <v>14</v>
      </c>
      <c r="D74" s="6" t="s">
        <v>115</v>
      </c>
      <c r="E74" s="6" t="s">
        <v>116</v>
      </c>
      <c r="F74" s="6" t="s">
        <v>120</v>
      </c>
      <c r="G74" s="6" t="s">
        <v>15</v>
      </c>
      <c r="H74" s="5" t="s">
        <v>122</v>
      </c>
      <c r="I74" s="23">
        <f>195000-65000</f>
        <v>130000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.5" hidden="1" x14ac:dyDescent="0.35">
      <c r="A75" s="9">
        <v>11</v>
      </c>
      <c r="B75" s="6" t="s">
        <v>13</v>
      </c>
      <c r="C75" s="6" t="s">
        <v>14</v>
      </c>
      <c r="D75" s="6" t="s">
        <v>44</v>
      </c>
      <c r="E75" s="6" t="s">
        <v>116</v>
      </c>
      <c r="F75" s="6" t="s">
        <v>117</v>
      </c>
      <c r="G75" s="6" t="s">
        <v>15</v>
      </c>
      <c r="H75" s="5" t="s">
        <v>123</v>
      </c>
      <c r="I75" s="23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.5" hidden="1" x14ac:dyDescent="0.35">
      <c r="A76" s="9">
        <v>11</v>
      </c>
      <c r="B76" s="6" t="s">
        <v>13</v>
      </c>
      <c r="C76" s="6" t="s">
        <v>14</v>
      </c>
      <c r="D76" s="6" t="s">
        <v>124</v>
      </c>
      <c r="E76" s="6" t="s">
        <v>116</v>
      </c>
      <c r="F76" s="6" t="s">
        <v>125</v>
      </c>
      <c r="G76" s="6" t="s">
        <v>15</v>
      </c>
      <c r="H76" s="5" t="s">
        <v>126</v>
      </c>
      <c r="I76" s="23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.5" x14ac:dyDescent="0.35">
      <c r="A77" s="9">
        <v>11</v>
      </c>
      <c r="B77" s="6" t="s">
        <v>13</v>
      </c>
      <c r="C77" s="6" t="s">
        <v>14</v>
      </c>
      <c r="D77" s="6" t="s">
        <v>124</v>
      </c>
      <c r="E77" s="6" t="s">
        <v>116</v>
      </c>
      <c r="F77" s="6" t="s">
        <v>127</v>
      </c>
      <c r="G77" s="6" t="s">
        <v>15</v>
      </c>
      <c r="H77" s="5" t="s">
        <v>128</v>
      </c>
      <c r="I77" s="23">
        <f>100425+220317+70444+45020+76484+41906+35010</f>
        <v>589606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.5" hidden="1" x14ac:dyDescent="0.35">
      <c r="A78" s="9">
        <v>11</v>
      </c>
      <c r="B78" s="6" t="s">
        <v>13</v>
      </c>
      <c r="C78" s="6" t="s">
        <v>14</v>
      </c>
      <c r="D78" s="6" t="s">
        <v>124</v>
      </c>
      <c r="E78" s="6" t="s">
        <v>116</v>
      </c>
      <c r="F78" s="6" t="s">
        <v>129</v>
      </c>
      <c r="G78" s="6" t="s">
        <v>15</v>
      </c>
      <c r="H78" s="5" t="s">
        <v>130</v>
      </c>
      <c r="I78" s="23">
        <v>0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.5" hidden="1" x14ac:dyDescent="0.35">
      <c r="A79" s="9">
        <v>11</v>
      </c>
      <c r="B79" s="6" t="s">
        <v>13</v>
      </c>
      <c r="C79" s="6" t="s">
        <v>14</v>
      </c>
      <c r="D79" s="6" t="s">
        <v>131</v>
      </c>
      <c r="E79" s="6" t="s">
        <v>116</v>
      </c>
      <c r="F79" s="6" t="s">
        <v>132</v>
      </c>
      <c r="G79" s="6" t="s">
        <v>15</v>
      </c>
      <c r="H79" s="5" t="s">
        <v>133</v>
      </c>
      <c r="I79" s="23">
        <v>0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.5" x14ac:dyDescent="0.35">
      <c r="A80" s="25" t="s">
        <v>134</v>
      </c>
      <c r="B80" s="26"/>
      <c r="C80" s="26"/>
      <c r="D80" s="26"/>
      <c r="E80" s="26"/>
      <c r="F80" s="26"/>
      <c r="G80" s="26"/>
      <c r="H80" s="31"/>
      <c r="I80" s="27">
        <f>SUM(I71:I79)</f>
        <v>1610934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.5" x14ac:dyDescent="0.35">
      <c r="A81" s="5"/>
      <c r="B81" s="6"/>
      <c r="C81" s="6"/>
      <c r="D81" s="6"/>
      <c r="E81" s="6"/>
      <c r="F81" s="6"/>
      <c r="G81" s="6"/>
      <c r="H81" s="5"/>
      <c r="I81" s="30" t="s">
        <v>135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.5" x14ac:dyDescent="0.35">
      <c r="A82" s="9">
        <v>11</v>
      </c>
      <c r="B82" s="6" t="s">
        <v>13</v>
      </c>
      <c r="C82" s="6" t="s">
        <v>14</v>
      </c>
      <c r="D82" s="6" t="s">
        <v>115</v>
      </c>
      <c r="E82" s="6" t="s">
        <v>136</v>
      </c>
      <c r="F82" s="6" t="s">
        <v>137</v>
      </c>
      <c r="G82" s="6" t="s">
        <v>15</v>
      </c>
      <c r="H82" s="5" t="s">
        <v>138</v>
      </c>
      <c r="I82" s="30">
        <f>(I71/I$80)*I$91</f>
        <v>12924.255999999999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.5" hidden="1" x14ac:dyDescent="0.35">
      <c r="A83" s="9">
        <v>11</v>
      </c>
      <c r="B83" s="6" t="s">
        <v>13</v>
      </c>
      <c r="C83" s="6" t="s">
        <v>14</v>
      </c>
      <c r="D83" s="6" t="s">
        <v>16</v>
      </c>
      <c r="E83" s="6" t="s">
        <v>136</v>
      </c>
      <c r="F83" s="6" t="s">
        <v>117</v>
      </c>
      <c r="G83" s="6" t="s">
        <v>15</v>
      </c>
      <c r="H83" s="5" t="s">
        <v>139</v>
      </c>
      <c r="I83" s="23">
        <v>0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.5" hidden="1" x14ac:dyDescent="0.35">
      <c r="A84" s="9">
        <v>11</v>
      </c>
      <c r="B84" s="6" t="s">
        <v>13</v>
      </c>
      <c r="C84" s="6" t="s">
        <v>14</v>
      </c>
      <c r="D84" s="6" t="s">
        <v>16</v>
      </c>
      <c r="E84" s="6" t="s">
        <v>136</v>
      </c>
      <c r="F84" s="6" t="s">
        <v>120</v>
      </c>
      <c r="G84" s="6" t="s">
        <v>15</v>
      </c>
      <c r="H84" s="5" t="s">
        <v>140</v>
      </c>
      <c r="I84" s="23">
        <v>0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.5" x14ac:dyDescent="0.35">
      <c r="A85" s="9">
        <v>11</v>
      </c>
      <c r="B85" s="6" t="s">
        <v>13</v>
      </c>
      <c r="C85" s="6" t="s">
        <v>14</v>
      </c>
      <c r="D85" s="6" t="s">
        <v>115</v>
      </c>
      <c r="E85" s="6" t="s">
        <v>136</v>
      </c>
      <c r="F85" s="6" t="s">
        <v>125</v>
      </c>
      <c r="G85" s="6" t="s">
        <v>15</v>
      </c>
      <c r="H85" s="5" t="s">
        <v>141</v>
      </c>
      <c r="I85" s="30">
        <f>(I74/I$80)*I$91</f>
        <v>1885.0000000000002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.5" hidden="1" x14ac:dyDescent="0.35">
      <c r="A86" s="9">
        <v>11</v>
      </c>
      <c r="B86" s="6" t="s">
        <v>13</v>
      </c>
      <c r="C86" s="6" t="s">
        <v>14</v>
      </c>
      <c r="D86" s="6" t="s">
        <v>44</v>
      </c>
      <c r="E86" s="6" t="s">
        <v>136</v>
      </c>
      <c r="F86" s="6" t="s">
        <v>127</v>
      </c>
      <c r="G86" s="6" t="s">
        <v>15</v>
      </c>
      <c r="H86" s="5" t="s">
        <v>142</v>
      </c>
      <c r="I86" s="23">
        <v>0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.5" hidden="1" x14ac:dyDescent="0.35">
      <c r="A87" s="9">
        <v>11</v>
      </c>
      <c r="B87" s="6" t="s">
        <v>13</v>
      </c>
      <c r="C87" s="6" t="s">
        <v>14</v>
      </c>
      <c r="D87" s="6" t="s">
        <v>124</v>
      </c>
      <c r="E87" s="6" t="s">
        <v>136</v>
      </c>
      <c r="F87" s="6" t="s">
        <v>129</v>
      </c>
      <c r="G87" s="6" t="s">
        <v>15</v>
      </c>
      <c r="H87" s="5" t="s">
        <v>143</v>
      </c>
      <c r="I87" s="23">
        <v>0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.5" x14ac:dyDescent="0.35">
      <c r="A88" s="9">
        <v>11</v>
      </c>
      <c r="B88" s="6" t="s">
        <v>13</v>
      </c>
      <c r="C88" s="6" t="s">
        <v>14</v>
      </c>
      <c r="D88" s="6" t="s">
        <v>124</v>
      </c>
      <c r="E88" s="6" t="s">
        <v>136</v>
      </c>
      <c r="F88" s="6" t="s">
        <v>144</v>
      </c>
      <c r="G88" s="6" t="s">
        <v>15</v>
      </c>
      <c r="H88" s="5" t="s">
        <v>145</v>
      </c>
      <c r="I88" s="30">
        <f>(I77/I$80)*I$91</f>
        <v>8549.2870000000003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.5" hidden="1" x14ac:dyDescent="0.35">
      <c r="A89" s="9">
        <v>11</v>
      </c>
      <c r="B89" s="6" t="s">
        <v>13</v>
      </c>
      <c r="C89" s="6" t="s">
        <v>14</v>
      </c>
      <c r="D89" s="6" t="s">
        <v>124</v>
      </c>
      <c r="E89" s="6" t="s">
        <v>136</v>
      </c>
      <c r="F89" s="6" t="s">
        <v>146</v>
      </c>
      <c r="G89" s="6" t="s">
        <v>15</v>
      </c>
      <c r="H89" s="5" t="s">
        <v>147</v>
      </c>
      <c r="I89" s="23">
        <v>0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.5" hidden="1" x14ac:dyDescent="0.35">
      <c r="A90" s="9">
        <v>11</v>
      </c>
      <c r="B90" s="6" t="s">
        <v>13</v>
      </c>
      <c r="C90" s="6" t="s">
        <v>14</v>
      </c>
      <c r="D90" s="6" t="s">
        <v>131</v>
      </c>
      <c r="E90" s="6" t="s">
        <v>136</v>
      </c>
      <c r="F90" s="6" t="s">
        <v>132</v>
      </c>
      <c r="G90" s="6" t="s">
        <v>15</v>
      </c>
      <c r="H90" s="5" t="s">
        <v>148</v>
      </c>
      <c r="I90" s="23">
        <v>0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.5" x14ac:dyDescent="0.35">
      <c r="A91" s="25" t="s">
        <v>149</v>
      </c>
      <c r="B91" s="26"/>
      <c r="C91" s="26"/>
      <c r="D91" s="26"/>
      <c r="E91" s="26"/>
      <c r="F91" s="26"/>
      <c r="G91" s="26"/>
      <c r="H91" s="31"/>
      <c r="I91" s="27">
        <f>I80*0.0145</f>
        <v>23358.543000000001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.5" x14ac:dyDescent="0.35">
      <c r="A92" s="5"/>
      <c r="B92" s="6"/>
      <c r="C92" s="6"/>
      <c r="D92" s="6"/>
      <c r="E92" s="6"/>
      <c r="F92" s="6"/>
      <c r="G92" s="6"/>
      <c r="H92" s="5"/>
      <c r="I92" s="30" t="s">
        <v>135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.5" x14ac:dyDescent="0.35">
      <c r="A93" s="9">
        <v>11</v>
      </c>
      <c r="B93" s="6" t="s">
        <v>13</v>
      </c>
      <c r="C93" s="6" t="s">
        <v>14</v>
      </c>
      <c r="D93" s="6" t="s">
        <v>115</v>
      </c>
      <c r="E93" s="6" t="s">
        <v>100</v>
      </c>
      <c r="F93" s="6" t="s">
        <v>137</v>
      </c>
      <c r="G93" s="6" t="s">
        <v>15</v>
      </c>
      <c r="H93" s="5" t="s">
        <v>150</v>
      </c>
      <c r="I93" s="30">
        <f>(I71/I$80)*I$102</f>
        <v>215559.12949402022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.5" hidden="1" x14ac:dyDescent="0.35">
      <c r="A94" s="9">
        <v>11</v>
      </c>
      <c r="B94" s="6" t="s">
        <v>13</v>
      </c>
      <c r="C94" s="6" t="s">
        <v>14</v>
      </c>
      <c r="D94" s="6" t="s">
        <v>16</v>
      </c>
      <c r="E94" s="6" t="s">
        <v>100</v>
      </c>
      <c r="F94" s="6" t="s">
        <v>117</v>
      </c>
      <c r="G94" s="6" t="s">
        <v>15</v>
      </c>
      <c r="H94" s="5" t="s">
        <v>151</v>
      </c>
      <c r="I94" s="32">
        <v>0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.5" hidden="1" x14ac:dyDescent="0.35">
      <c r="A95" s="9">
        <v>11</v>
      </c>
      <c r="B95" s="6" t="s">
        <v>13</v>
      </c>
      <c r="C95" s="6" t="s">
        <v>14</v>
      </c>
      <c r="D95" s="6" t="s">
        <v>16</v>
      </c>
      <c r="E95" s="6" t="s">
        <v>100</v>
      </c>
      <c r="F95" s="6" t="s">
        <v>120</v>
      </c>
      <c r="G95" s="6" t="s">
        <v>15</v>
      </c>
      <c r="H95" s="5" t="s">
        <v>152</v>
      </c>
      <c r="I95" s="32">
        <v>0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.5" x14ac:dyDescent="0.35">
      <c r="A96" s="9">
        <v>11</v>
      </c>
      <c r="B96" s="6" t="s">
        <v>13</v>
      </c>
      <c r="C96" s="6" t="s">
        <v>14</v>
      </c>
      <c r="D96" s="6" t="s">
        <v>115</v>
      </c>
      <c r="E96" s="6" t="s">
        <v>100</v>
      </c>
      <c r="F96" s="6" t="s">
        <v>125</v>
      </c>
      <c r="G96" s="6" t="s">
        <v>15</v>
      </c>
      <c r="H96" s="5" t="s">
        <v>153</v>
      </c>
      <c r="I96" s="30">
        <f>(I74/I$80)*I$102</f>
        <v>31439.253377233334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" hidden="1" customHeight="1" x14ac:dyDescent="0.35">
      <c r="A97" s="9">
        <v>11</v>
      </c>
      <c r="B97" s="6" t="s">
        <v>13</v>
      </c>
      <c r="C97" s="6" t="s">
        <v>14</v>
      </c>
      <c r="D97" s="6" t="s">
        <v>44</v>
      </c>
      <c r="E97" s="6" t="s">
        <v>100</v>
      </c>
      <c r="F97" s="6" t="s">
        <v>127</v>
      </c>
      <c r="G97" s="6" t="s">
        <v>15</v>
      </c>
      <c r="H97" s="5" t="s">
        <v>154</v>
      </c>
      <c r="I97" s="32">
        <v>0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 hidden="1" customHeight="1" x14ac:dyDescent="0.35">
      <c r="A98" s="9">
        <v>11</v>
      </c>
      <c r="B98" s="6" t="s">
        <v>13</v>
      </c>
      <c r="C98" s="6" t="s">
        <v>14</v>
      </c>
      <c r="D98" s="6" t="s">
        <v>124</v>
      </c>
      <c r="E98" s="6" t="s">
        <v>100</v>
      </c>
      <c r="F98" s="6" t="s">
        <v>129</v>
      </c>
      <c r="G98" s="6" t="s">
        <v>15</v>
      </c>
      <c r="H98" s="5" t="s">
        <v>155</v>
      </c>
      <c r="I98" s="32">
        <v>0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.5" x14ac:dyDescent="0.35">
      <c r="A99" s="9">
        <v>11</v>
      </c>
      <c r="B99" s="6" t="s">
        <v>13</v>
      </c>
      <c r="C99" s="6" t="s">
        <v>14</v>
      </c>
      <c r="D99" s="6" t="s">
        <v>124</v>
      </c>
      <c r="E99" s="6" t="s">
        <v>100</v>
      </c>
      <c r="F99" s="6" t="s">
        <v>144</v>
      </c>
      <c r="G99" s="6" t="s">
        <v>15</v>
      </c>
      <c r="H99" s="5" t="s">
        <v>156</v>
      </c>
      <c r="I99" s="30">
        <f>(I77/I$80)*I$102</f>
        <v>142590.55712874644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.5" hidden="1" x14ac:dyDescent="0.35">
      <c r="A100" s="9">
        <v>11</v>
      </c>
      <c r="B100" s="6" t="s">
        <v>13</v>
      </c>
      <c r="C100" s="6" t="s">
        <v>14</v>
      </c>
      <c r="D100" s="6" t="s">
        <v>124</v>
      </c>
      <c r="E100" s="6" t="s">
        <v>100</v>
      </c>
      <c r="F100" s="6" t="s">
        <v>146</v>
      </c>
      <c r="G100" s="6" t="s">
        <v>15</v>
      </c>
      <c r="H100" s="5" t="s">
        <v>157</v>
      </c>
      <c r="I100" s="32">
        <v>0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.5" hidden="1" x14ac:dyDescent="0.35">
      <c r="A101" s="9">
        <v>11</v>
      </c>
      <c r="B101" s="6" t="s">
        <v>13</v>
      </c>
      <c r="C101" s="6" t="s">
        <v>14</v>
      </c>
      <c r="D101" s="6" t="s">
        <v>131</v>
      </c>
      <c r="E101" s="6" t="s">
        <v>100</v>
      </c>
      <c r="F101" s="6" t="s">
        <v>132</v>
      </c>
      <c r="G101" s="6" t="s">
        <v>15</v>
      </c>
      <c r="H101" s="5" t="s">
        <v>158</v>
      </c>
      <c r="I101" s="33">
        <v>0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.5" x14ac:dyDescent="0.35">
      <c r="A102" s="25" t="s">
        <v>159</v>
      </c>
      <c r="B102" s="26"/>
      <c r="C102" s="26"/>
      <c r="D102" s="26"/>
      <c r="E102" s="26"/>
      <c r="F102" s="26"/>
      <c r="G102" s="26"/>
      <c r="H102" s="31"/>
      <c r="I102" s="27">
        <f>193921.93+195667.01</f>
        <v>389588.94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.5" x14ac:dyDescent="0.35">
      <c r="A103" s="24"/>
      <c r="B103" s="34"/>
      <c r="C103" s="34"/>
      <c r="D103" s="34"/>
      <c r="E103" s="34"/>
      <c r="F103" s="34"/>
      <c r="G103" s="34"/>
      <c r="H103" s="24"/>
      <c r="I103" s="30" t="s">
        <v>135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.5" x14ac:dyDescent="0.35">
      <c r="A104" s="9">
        <v>11</v>
      </c>
      <c r="B104" s="6" t="s">
        <v>13</v>
      </c>
      <c r="C104" s="6" t="s">
        <v>14</v>
      </c>
      <c r="D104" s="6" t="s">
        <v>115</v>
      </c>
      <c r="E104" s="6" t="s">
        <v>109</v>
      </c>
      <c r="F104" s="6" t="s">
        <v>117</v>
      </c>
      <c r="G104" s="6" t="s">
        <v>15</v>
      </c>
      <c r="H104" s="5" t="s">
        <v>160</v>
      </c>
      <c r="I104" s="23">
        <f>207228.16*J104</f>
        <v>161739.05170731709</v>
      </c>
      <c r="J104" s="5">
        <f>32/41</f>
        <v>0.78048780487804881</v>
      </c>
      <c r="K104" s="5" t="s">
        <v>360</v>
      </c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.5" x14ac:dyDescent="0.35">
      <c r="A105" s="9">
        <v>11</v>
      </c>
      <c r="B105" s="6" t="s">
        <v>13</v>
      </c>
      <c r="C105" s="6" t="s">
        <v>14</v>
      </c>
      <c r="D105" s="6" t="s">
        <v>124</v>
      </c>
      <c r="E105" s="6" t="s">
        <v>109</v>
      </c>
      <c r="F105" s="6" t="s">
        <v>161</v>
      </c>
      <c r="G105" s="6" t="s">
        <v>15</v>
      </c>
      <c r="H105" s="5" t="s">
        <v>162</v>
      </c>
      <c r="I105" s="23">
        <f>207228.16*J105</f>
        <v>45489.108292682926</v>
      </c>
      <c r="J105" s="5">
        <f>9/41</f>
        <v>0.21951219512195122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.5" x14ac:dyDescent="0.35">
      <c r="A106" s="9">
        <v>11</v>
      </c>
      <c r="B106" s="6" t="s">
        <v>13</v>
      </c>
      <c r="C106" s="6" t="s">
        <v>14</v>
      </c>
      <c r="D106" s="6" t="s">
        <v>115</v>
      </c>
      <c r="E106" s="6" t="s">
        <v>163</v>
      </c>
      <c r="F106" s="6" t="s">
        <v>117</v>
      </c>
      <c r="G106" s="6" t="s">
        <v>15</v>
      </c>
      <c r="H106" s="5" t="s">
        <v>164</v>
      </c>
      <c r="I106" s="23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.5" x14ac:dyDescent="0.35">
      <c r="A107" s="9">
        <v>11</v>
      </c>
      <c r="B107" s="6" t="s">
        <v>13</v>
      </c>
      <c r="C107" s="6" t="s">
        <v>14</v>
      </c>
      <c r="D107" s="6" t="s">
        <v>124</v>
      </c>
      <c r="E107" s="6" t="s">
        <v>165</v>
      </c>
      <c r="F107" s="6" t="s">
        <v>161</v>
      </c>
      <c r="G107" s="6" t="s">
        <v>15</v>
      </c>
      <c r="H107" s="5" t="s">
        <v>166</v>
      </c>
      <c r="I107" s="23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.5" x14ac:dyDescent="0.35">
      <c r="A108" s="9">
        <v>11</v>
      </c>
      <c r="B108" s="6" t="s">
        <v>13</v>
      </c>
      <c r="C108" s="6" t="s">
        <v>14</v>
      </c>
      <c r="D108" s="6" t="s">
        <v>63</v>
      </c>
      <c r="E108" s="6" t="s">
        <v>165</v>
      </c>
      <c r="F108" s="6" t="s">
        <v>167</v>
      </c>
      <c r="G108" s="6" t="s">
        <v>15</v>
      </c>
      <c r="H108" s="5" t="s">
        <v>168</v>
      </c>
      <c r="I108" s="23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.5" x14ac:dyDescent="0.35">
      <c r="A109" s="25" t="s">
        <v>169</v>
      </c>
      <c r="B109" s="26"/>
      <c r="C109" s="26"/>
      <c r="D109" s="26"/>
      <c r="E109" s="26"/>
      <c r="F109" s="26"/>
      <c r="G109" s="26"/>
      <c r="H109" s="31"/>
      <c r="I109" s="27">
        <f>SUM(I104:I108)</f>
        <v>207228.16000000003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.5" x14ac:dyDescent="0.35">
      <c r="A110" s="28"/>
      <c r="B110" s="29"/>
      <c r="C110" s="29"/>
      <c r="D110" s="29"/>
      <c r="E110" s="29"/>
      <c r="F110" s="29"/>
      <c r="G110" s="29"/>
      <c r="H110" s="24"/>
      <c r="I110" s="30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5.5" x14ac:dyDescent="0.35">
      <c r="A111" s="9">
        <v>11</v>
      </c>
      <c r="B111" s="6" t="s">
        <v>13</v>
      </c>
      <c r="C111" s="6" t="s">
        <v>14</v>
      </c>
      <c r="D111" s="6" t="s">
        <v>115</v>
      </c>
      <c r="E111" s="6" t="s">
        <v>170</v>
      </c>
      <c r="F111" s="6" t="s">
        <v>161</v>
      </c>
      <c r="G111" s="6" t="s">
        <v>15</v>
      </c>
      <c r="H111" s="5" t="s">
        <v>171</v>
      </c>
      <c r="I111" s="23">
        <v>17450.79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.5" x14ac:dyDescent="0.35">
      <c r="A112" s="9">
        <v>11</v>
      </c>
      <c r="B112" s="6" t="s">
        <v>13</v>
      </c>
      <c r="C112" s="6" t="s">
        <v>14</v>
      </c>
      <c r="D112" s="6" t="s">
        <v>115</v>
      </c>
      <c r="E112" s="6" t="s">
        <v>172</v>
      </c>
      <c r="F112" s="6" t="s">
        <v>117</v>
      </c>
      <c r="G112" s="6" t="s">
        <v>33</v>
      </c>
      <c r="H112" s="5" t="s">
        <v>173</v>
      </c>
      <c r="I112" s="23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.5" x14ac:dyDescent="0.35">
      <c r="A113" s="9">
        <v>11</v>
      </c>
      <c r="B113" s="6" t="s">
        <v>13</v>
      </c>
      <c r="C113" s="6" t="s">
        <v>14</v>
      </c>
      <c r="D113" s="6" t="s">
        <v>174</v>
      </c>
      <c r="E113" s="6" t="s">
        <v>172</v>
      </c>
      <c r="F113" s="6" t="s">
        <v>161</v>
      </c>
      <c r="G113" s="6" t="s">
        <v>33</v>
      </c>
      <c r="H113" s="5" t="s">
        <v>175</v>
      </c>
      <c r="I113" s="23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5.5" hidden="1" x14ac:dyDescent="0.35">
      <c r="A114" s="9">
        <v>11</v>
      </c>
      <c r="B114" s="6" t="s">
        <v>13</v>
      </c>
      <c r="C114" s="6" t="s">
        <v>14</v>
      </c>
      <c r="D114" s="6" t="s">
        <v>115</v>
      </c>
      <c r="E114" s="6" t="s">
        <v>176</v>
      </c>
      <c r="F114" s="6" t="s">
        <v>161</v>
      </c>
      <c r="G114" s="6" t="s">
        <v>15</v>
      </c>
      <c r="H114" s="5" t="s">
        <v>177</v>
      </c>
      <c r="I114" s="23">
        <v>0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.5" x14ac:dyDescent="0.35">
      <c r="A115" s="25" t="s">
        <v>178</v>
      </c>
      <c r="B115" s="26"/>
      <c r="C115" s="26"/>
      <c r="D115" s="26"/>
      <c r="E115" s="26"/>
      <c r="F115" s="26"/>
      <c r="G115" s="26"/>
      <c r="H115" s="31"/>
      <c r="I115" s="27">
        <f>(I109+I102+I91+I111+I114)+I112+I113</f>
        <v>637626.43300000008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5.5" x14ac:dyDescent="0.35">
      <c r="A116" s="5"/>
      <c r="B116" s="6"/>
      <c r="C116" s="6"/>
      <c r="D116" s="6"/>
      <c r="E116" s="6"/>
      <c r="F116" s="6"/>
      <c r="G116" s="6"/>
      <c r="H116" s="5" t="s">
        <v>179</v>
      </c>
      <c r="I116" s="30" t="s">
        <v>135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.5" x14ac:dyDescent="0.35">
      <c r="A117" s="25" t="s">
        <v>180</v>
      </c>
      <c r="B117" s="26"/>
      <c r="C117" s="26"/>
      <c r="D117" s="26"/>
      <c r="E117" s="26"/>
      <c r="F117" s="26"/>
      <c r="G117" s="26"/>
      <c r="H117" s="25"/>
      <c r="I117" s="27">
        <f>(I80+I115)</f>
        <v>2248560.4330000002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.5" x14ac:dyDescent="0.35">
      <c r="A118" s="5"/>
      <c r="B118" s="6"/>
      <c r="C118" s="6"/>
      <c r="D118" s="6"/>
      <c r="E118" s="6"/>
      <c r="F118" s="6"/>
      <c r="G118" s="6"/>
      <c r="H118" s="5" t="s">
        <v>181</v>
      </c>
      <c r="I118" s="23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5.5" x14ac:dyDescent="0.35">
      <c r="A119" s="5"/>
      <c r="B119" s="6"/>
      <c r="C119" s="6"/>
      <c r="D119" s="6"/>
      <c r="E119" s="6"/>
      <c r="F119" s="6"/>
      <c r="G119" s="6"/>
      <c r="H119" s="5"/>
      <c r="I119" s="30" t="s">
        <v>135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.5" x14ac:dyDescent="0.35">
      <c r="A120" s="9">
        <v>11</v>
      </c>
      <c r="B120" s="6" t="s">
        <v>13</v>
      </c>
      <c r="C120" s="6" t="s">
        <v>14</v>
      </c>
      <c r="D120" s="6" t="s">
        <v>182</v>
      </c>
      <c r="E120" s="6" t="s">
        <v>183</v>
      </c>
      <c r="F120" s="6" t="s">
        <v>17</v>
      </c>
      <c r="G120" s="6" t="s">
        <v>15</v>
      </c>
      <c r="H120" s="5" t="s">
        <v>184</v>
      </c>
      <c r="I120" s="23">
        <v>375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5.5" x14ac:dyDescent="0.35">
      <c r="A121" s="9">
        <v>11</v>
      </c>
      <c r="B121" s="6" t="s">
        <v>13</v>
      </c>
      <c r="C121" s="6" t="s">
        <v>14</v>
      </c>
      <c r="D121" s="6" t="s">
        <v>44</v>
      </c>
      <c r="E121" s="6" t="s">
        <v>185</v>
      </c>
      <c r="F121" s="6" t="s">
        <v>17</v>
      </c>
      <c r="G121" s="6" t="s">
        <v>15</v>
      </c>
      <c r="H121" s="5" t="s">
        <v>380</v>
      </c>
      <c r="I121" s="23">
        <f>79704-I243</f>
        <v>69399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.5" x14ac:dyDescent="0.35">
      <c r="A122" s="9">
        <v>11</v>
      </c>
      <c r="B122" s="6" t="s">
        <v>13</v>
      </c>
      <c r="C122" s="6" t="s">
        <v>14</v>
      </c>
      <c r="D122" s="6" t="s">
        <v>44</v>
      </c>
      <c r="E122" s="6" t="s">
        <v>185</v>
      </c>
      <c r="F122" s="6" t="s">
        <v>17</v>
      </c>
      <c r="G122" s="6" t="s">
        <v>15</v>
      </c>
      <c r="H122" s="5" t="s">
        <v>381</v>
      </c>
      <c r="I122" s="23">
        <f>99893</f>
        <v>99893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.5" x14ac:dyDescent="0.35">
      <c r="A123" s="9">
        <v>11</v>
      </c>
      <c r="B123" s="6" t="s">
        <v>13</v>
      </c>
      <c r="C123" s="6" t="s">
        <v>14</v>
      </c>
      <c r="D123" s="6" t="s">
        <v>44</v>
      </c>
      <c r="E123" s="6" t="s">
        <v>186</v>
      </c>
      <c r="F123" s="6" t="s">
        <v>17</v>
      </c>
      <c r="G123" s="6" t="s">
        <v>63</v>
      </c>
      <c r="H123" s="5" t="s">
        <v>187</v>
      </c>
      <c r="I123" s="23">
        <v>24019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.5" x14ac:dyDescent="0.35">
      <c r="A124" s="9">
        <v>11</v>
      </c>
      <c r="B124" s="6" t="s">
        <v>13</v>
      </c>
      <c r="C124" s="6" t="s">
        <v>14</v>
      </c>
      <c r="D124" s="6" t="s">
        <v>44</v>
      </c>
      <c r="E124" s="6" t="s">
        <v>186</v>
      </c>
      <c r="F124" s="6" t="s">
        <v>17</v>
      </c>
      <c r="G124" s="6" t="s">
        <v>63</v>
      </c>
      <c r="H124" s="15" t="s">
        <v>362</v>
      </c>
      <c r="I124" s="23">
        <v>3000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.5" x14ac:dyDescent="0.35">
      <c r="A125" s="9">
        <v>11</v>
      </c>
      <c r="B125" s="6" t="s">
        <v>13</v>
      </c>
      <c r="C125" s="6" t="s">
        <v>14</v>
      </c>
      <c r="D125" s="6" t="s">
        <v>44</v>
      </c>
      <c r="E125" s="6" t="s">
        <v>186</v>
      </c>
      <c r="F125" s="6" t="s">
        <v>17</v>
      </c>
      <c r="G125" s="6" t="s">
        <v>63</v>
      </c>
      <c r="H125" s="15" t="s">
        <v>361</v>
      </c>
      <c r="I125" s="23">
        <f>440477-I249</f>
        <v>96342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5.5" x14ac:dyDescent="0.35">
      <c r="A126" s="9">
        <v>11</v>
      </c>
      <c r="B126" s="6" t="s">
        <v>13</v>
      </c>
      <c r="C126" s="6" t="s">
        <v>14</v>
      </c>
      <c r="D126" s="6" t="s">
        <v>188</v>
      </c>
      <c r="E126" s="6" t="s">
        <v>189</v>
      </c>
      <c r="F126" s="6" t="s">
        <v>17</v>
      </c>
      <c r="G126" s="6" t="s">
        <v>15</v>
      </c>
      <c r="H126" s="5" t="s">
        <v>190</v>
      </c>
      <c r="I126" s="23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.5" x14ac:dyDescent="0.35">
      <c r="A127" s="9">
        <v>11</v>
      </c>
      <c r="B127" s="6" t="s">
        <v>13</v>
      </c>
      <c r="C127" s="6" t="s">
        <v>14</v>
      </c>
      <c r="D127" s="6" t="s">
        <v>182</v>
      </c>
      <c r="E127" s="6" t="s">
        <v>191</v>
      </c>
      <c r="F127" s="6" t="s">
        <v>17</v>
      </c>
      <c r="G127" s="6" t="s">
        <v>15</v>
      </c>
      <c r="H127" s="5" t="s">
        <v>192</v>
      </c>
      <c r="I127" s="23">
        <v>18014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.5" x14ac:dyDescent="0.35">
      <c r="A128" s="9">
        <v>11</v>
      </c>
      <c r="B128" s="6" t="s">
        <v>13</v>
      </c>
      <c r="C128" s="6" t="s">
        <v>14</v>
      </c>
      <c r="D128" s="6" t="s">
        <v>182</v>
      </c>
      <c r="E128" s="6" t="s">
        <v>193</v>
      </c>
      <c r="F128" s="6" t="s">
        <v>17</v>
      </c>
      <c r="G128" s="6" t="s">
        <v>15</v>
      </c>
      <c r="H128" s="5" t="s">
        <v>194</v>
      </c>
      <c r="I128" s="23">
        <v>2942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5.5" hidden="1" x14ac:dyDescent="0.35">
      <c r="A129" s="9">
        <v>11</v>
      </c>
      <c r="B129" s="6" t="s">
        <v>13</v>
      </c>
      <c r="C129" s="6" t="s">
        <v>14</v>
      </c>
      <c r="D129" s="6" t="s">
        <v>195</v>
      </c>
      <c r="E129" s="6" t="s">
        <v>196</v>
      </c>
      <c r="F129" s="6" t="s">
        <v>17</v>
      </c>
      <c r="G129" s="6" t="s">
        <v>15</v>
      </c>
      <c r="H129" s="5" t="s">
        <v>197</v>
      </c>
      <c r="I129" s="23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.5" hidden="1" x14ac:dyDescent="0.35">
      <c r="A130" s="9">
        <v>11</v>
      </c>
      <c r="B130" s="6" t="s">
        <v>13</v>
      </c>
      <c r="C130" s="6" t="s">
        <v>14</v>
      </c>
      <c r="D130" s="6" t="s">
        <v>182</v>
      </c>
      <c r="E130" s="6" t="s">
        <v>198</v>
      </c>
      <c r="F130" s="6" t="s">
        <v>17</v>
      </c>
      <c r="G130" s="6" t="s">
        <v>15</v>
      </c>
      <c r="H130" s="5" t="s">
        <v>199</v>
      </c>
      <c r="I130" s="23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5.5" x14ac:dyDescent="0.35">
      <c r="A131" s="9">
        <v>11</v>
      </c>
      <c r="B131" s="6" t="s">
        <v>13</v>
      </c>
      <c r="C131" s="6" t="s">
        <v>14</v>
      </c>
      <c r="D131" s="6" t="s">
        <v>182</v>
      </c>
      <c r="E131" s="6" t="s">
        <v>200</v>
      </c>
      <c r="F131" s="6" t="s">
        <v>17</v>
      </c>
      <c r="G131" s="6" t="s">
        <v>15</v>
      </c>
      <c r="H131" s="5" t="s">
        <v>201</v>
      </c>
      <c r="I131" s="23">
        <v>634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.5" x14ac:dyDescent="0.35">
      <c r="A132" s="9">
        <v>11</v>
      </c>
      <c r="B132" s="6" t="s">
        <v>13</v>
      </c>
      <c r="C132" s="6" t="s">
        <v>14</v>
      </c>
      <c r="D132" s="6" t="s">
        <v>195</v>
      </c>
      <c r="E132" s="6" t="s">
        <v>200</v>
      </c>
      <c r="F132" s="6" t="s">
        <v>17</v>
      </c>
      <c r="G132" s="6" t="s">
        <v>15</v>
      </c>
      <c r="H132" s="5" t="s">
        <v>202</v>
      </c>
      <c r="I132" s="23">
        <v>45036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.5" x14ac:dyDescent="0.35">
      <c r="A133" s="25" t="s">
        <v>203</v>
      </c>
      <c r="B133" s="26"/>
      <c r="C133" s="26"/>
      <c r="D133" s="26"/>
      <c r="E133" s="26"/>
      <c r="F133" s="26"/>
      <c r="G133" s="26"/>
      <c r="H133" s="25"/>
      <c r="I133" s="27">
        <f>SUM(I120:I132)</f>
        <v>359654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.5" x14ac:dyDescent="0.35">
      <c r="A134" s="5"/>
      <c r="B134" s="6"/>
      <c r="C134" s="6"/>
      <c r="D134" s="6"/>
      <c r="E134" s="6"/>
      <c r="F134" s="6"/>
      <c r="G134" s="6"/>
      <c r="H134" s="5"/>
      <c r="I134" s="30" t="s">
        <v>135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.5" x14ac:dyDescent="0.35">
      <c r="A135" s="9">
        <v>11</v>
      </c>
      <c r="B135" s="6" t="s">
        <v>13</v>
      </c>
      <c r="C135" s="6" t="s">
        <v>14</v>
      </c>
      <c r="D135" s="6" t="s">
        <v>204</v>
      </c>
      <c r="E135" s="6" t="s">
        <v>205</v>
      </c>
      <c r="F135" s="6" t="s">
        <v>17</v>
      </c>
      <c r="G135" s="6" t="s">
        <v>15</v>
      </c>
      <c r="H135" s="5" t="s">
        <v>206</v>
      </c>
      <c r="I135" s="23">
        <v>751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.5" x14ac:dyDescent="0.35">
      <c r="A136" s="9">
        <v>11</v>
      </c>
      <c r="B136" s="6" t="s">
        <v>13</v>
      </c>
      <c r="C136" s="6" t="s">
        <v>14</v>
      </c>
      <c r="D136" s="6" t="s">
        <v>204</v>
      </c>
      <c r="E136" s="6" t="s">
        <v>207</v>
      </c>
      <c r="F136" s="6" t="s">
        <v>17</v>
      </c>
      <c r="G136" s="6" t="s">
        <v>15</v>
      </c>
      <c r="H136" s="5" t="s">
        <v>208</v>
      </c>
      <c r="I136" s="23">
        <v>158518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.5" x14ac:dyDescent="0.35">
      <c r="A137" s="9">
        <v>11</v>
      </c>
      <c r="B137" s="6" t="s">
        <v>13</v>
      </c>
      <c r="C137" s="6" t="s">
        <v>14</v>
      </c>
      <c r="D137" s="6" t="s">
        <v>204</v>
      </c>
      <c r="E137" s="6" t="s">
        <v>209</v>
      </c>
      <c r="F137" s="6" t="s">
        <v>17</v>
      </c>
      <c r="G137" s="6" t="s">
        <v>15</v>
      </c>
      <c r="H137" s="5" t="s">
        <v>210</v>
      </c>
      <c r="I137" s="23">
        <v>37905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.5" x14ac:dyDescent="0.35">
      <c r="A138" s="25" t="s">
        <v>211</v>
      </c>
      <c r="B138" s="26"/>
      <c r="C138" s="26"/>
      <c r="D138" s="26"/>
      <c r="E138" s="26"/>
      <c r="F138" s="26"/>
      <c r="G138" s="26"/>
      <c r="H138" s="25"/>
      <c r="I138" s="27">
        <f>SUM(I135:I137)</f>
        <v>197174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.5" x14ac:dyDescent="0.35">
      <c r="A139" s="5"/>
      <c r="B139" s="6"/>
      <c r="C139" s="6"/>
      <c r="D139" s="6"/>
      <c r="E139" s="6"/>
      <c r="F139" s="6"/>
      <c r="G139" s="6"/>
      <c r="H139" s="5"/>
      <c r="I139" s="30" t="s">
        <v>135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.5" x14ac:dyDescent="0.35">
      <c r="A140" s="9">
        <v>11</v>
      </c>
      <c r="B140" s="6" t="s">
        <v>13</v>
      </c>
      <c r="C140" s="6" t="s">
        <v>14</v>
      </c>
      <c r="D140" s="6" t="s">
        <v>74</v>
      </c>
      <c r="E140" s="6" t="s">
        <v>212</v>
      </c>
      <c r="F140" s="6" t="s">
        <v>17</v>
      </c>
      <c r="G140" s="6" t="s">
        <v>15</v>
      </c>
      <c r="H140" s="5" t="s">
        <v>213</v>
      </c>
      <c r="I140" s="23">
        <v>20740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.5" x14ac:dyDescent="0.35">
      <c r="A141" s="9">
        <v>11</v>
      </c>
      <c r="B141" s="6" t="s">
        <v>13</v>
      </c>
      <c r="C141" s="6" t="s">
        <v>14</v>
      </c>
      <c r="D141" s="6" t="s">
        <v>195</v>
      </c>
      <c r="E141" s="6" t="s">
        <v>214</v>
      </c>
      <c r="F141" s="6" t="s">
        <v>17</v>
      </c>
      <c r="G141" s="6" t="s">
        <v>15</v>
      </c>
      <c r="H141" s="5" t="s">
        <v>215</v>
      </c>
      <c r="I141" s="23">
        <v>13592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.5" x14ac:dyDescent="0.35">
      <c r="A142" s="9">
        <v>11</v>
      </c>
      <c r="B142" s="6" t="s">
        <v>13</v>
      </c>
      <c r="C142" s="6" t="s">
        <v>14</v>
      </c>
      <c r="D142" s="6" t="s">
        <v>195</v>
      </c>
      <c r="E142" s="6" t="s">
        <v>216</v>
      </c>
      <c r="F142" s="6" t="s">
        <v>17</v>
      </c>
      <c r="G142" s="6" t="s">
        <v>15</v>
      </c>
      <c r="H142" s="5" t="s">
        <v>217</v>
      </c>
      <c r="I142" s="23">
        <v>5883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.5" x14ac:dyDescent="0.35">
      <c r="A143" s="9">
        <v>11</v>
      </c>
      <c r="B143" s="6" t="s">
        <v>13</v>
      </c>
      <c r="C143" s="6" t="s">
        <v>14</v>
      </c>
      <c r="D143" s="6" t="s">
        <v>195</v>
      </c>
      <c r="E143" s="6" t="s">
        <v>218</v>
      </c>
      <c r="F143" s="6" t="s">
        <v>17</v>
      </c>
      <c r="G143" s="6" t="s">
        <v>15</v>
      </c>
      <c r="H143" s="5" t="s">
        <v>219</v>
      </c>
      <c r="I143" s="23">
        <v>9459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.5" x14ac:dyDescent="0.35">
      <c r="A144" s="9">
        <v>11</v>
      </c>
      <c r="B144" s="6" t="s">
        <v>13</v>
      </c>
      <c r="C144" s="6" t="s">
        <v>14</v>
      </c>
      <c r="D144" s="6" t="s">
        <v>182</v>
      </c>
      <c r="E144" s="6" t="s">
        <v>220</v>
      </c>
      <c r="F144" s="6" t="s">
        <v>17</v>
      </c>
      <c r="G144" s="6" t="s">
        <v>15</v>
      </c>
      <c r="H144" s="5" t="s">
        <v>221</v>
      </c>
      <c r="I144" s="23">
        <v>12608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.5" x14ac:dyDescent="0.35">
      <c r="A145" s="9">
        <v>11</v>
      </c>
      <c r="B145" s="6" t="s">
        <v>13</v>
      </c>
      <c r="C145" s="6" t="s">
        <v>14</v>
      </c>
      <c r="D145" s="6" t="s">
        <v>182</v>
      </c>
      <c r="E145" s="6" t="s">
        <v>222</v>
      </c>
      <c r="F145" s="6" t="s">
        <v>17</v>
      </c>
      <c r="G145" s="6" t="s">
        <v>15</v>
      </c>
      <c r="H145" s="5" t="s">
        <v>223</v>
      </c>
      <c r="I145" s="23">
        <v>1500</v>
      </c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.5" hidden="1" x14ac:dyDescent="0.35">
      <c r="A146" s="9">
        <v>11</v>
      </c>
      <c r="B146" s="6" t="s">
        <v>13</v>
      </c>
      <c r="C146" s="6" t="s">
        <v>14</v>
      </c>
      <c r="D146" s="6" t="s">
        <v>124</v>
      </c>
      <c r="E146" s="6" t="s">
        <v>224</v>
      </c>
      <c r="F146" s="6" t="s">
        <v>17</v>
      </c>
      <c r="G146" s="6" t="s">
        <v>15</v>
      </c>
      <c r="H146" s="5" t="s">
        <v>225</v>
      </c>
      <c r="I146" s="23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.5" hidden="1" x14ac:dyDescent="0.35">
      <c r="A147" s="9">
        <v>11</v>
      </c>
      <c r="B147" s="6" t="s">
        <v>13</v>
      </c>
      <c r="C147" s="6" t="s">
        <v>14</v>
      </c>
      <c r="D147" s="6" t="s">
        <v>124</v>
      </c>
      <c r="E147" s="6" t="s">
        <v>226</v>
      </c>
      <c r="F147" s="6" t="s">
        <v>17</v>
      </c>
      <c r="G147" s="6" t="s">
        <v>15</v>
      </c>
      <c r="H147" s="5" t="s">
        <v>227</v>
      </c>
      <c r="I147" s="23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.5" hidden="1" x14ac:dyDescent="0.35">
      <c r="A148" s="9">
        <v>11</v>
      </c>
      <c r="B148" s="6" t="s">
        <v>13</v>
      </c>
      <c r="C148" s="6" t="s">
        <v>14</v>
      </c>
      <c r="D148" s="6" t="s">
        <v>124</v>
      </c>
      <c r="E148" s="6" t="s">
        <v>228</v>
      </c>
      <c r="F148" s="6" t="s">
        <v>17</v>
      </c>
      <c r="G148" s="6" t="s">
        <v>15</v>
      </c>
      <c r="H148" s="5" t="s">
        <v>229</v>
      </c>
      <c r="I148" s="23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.5" hidden="1" x14ac:dyDescent="0.35">
      <c r="A149" s="9">
        <v>11</v>
      </c>
      <c r="B149" s="6" t="s">
        <v>13</v>
      </c>
      <c r="C149" s="6" t="s">
        <v>14</v>
      </c>
      <c r="D149" s="6" t="s">
        <v>124</v>
      </c>
      <c r="E149" s="6" t="s">
        <v>230</v>
      </c>
      <c r="F149" s="6" t="s">
        <v>17</v>
      </c>
      <c r="G149" s="6" t="s">
        <v>15</v>
      </c>
      <c r="H149" s="5" t="s">
        <v>231</v>
      </c>
      <c r="I149" s="23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.5" hidden="1" x14ac:dyDescent="0.35">
      <c r="A150" s="9">
        <v>11</v>
      </c>
      <c r="B150" s="6" t="s">
        <v>13</v>
      </c>
      <c r="C150" s="6" t="s">
        <v>14</v>
      </c>
      <c r="D150" s="6" t="s">
        <v>124</v>
      </c>
      <c r="E150" s="6" t="s">
        <v>232</v>
      </c>
      <c r="F150" s="6" t="s">
        <v>17</v>
      </c>
      <c r="G150" s="6" t="s">
        <v>15</v>
      </c>
      <c r="H150" s="5" t="s">
        <v>233</v>
      </c>
      <c r="I150" s="23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2.65" hidden="1" customHeight="1" x14ac:dyDescent="0.35">
      <c r="A151" s="9">
        <v>11</v>
      </c>
      <c r="B151" s="6" t="s">
        <v>13</v>
      </c>
      <c r="C151" s="6" t="s">
        <v>14</v>
      </c>
      <c r="D151" s="6" t="s">
        <v>124</v>
      </c>
      <c r="E151" s="6" t="s">
        <v>234</v>
      </c>
      <c r="F151" s="6" t="s">
        <v>17</v>
      </c>
      <c r="G151" s="6" t="s">
        <v>15</v>
      </c>
      <c r="H151" s="5" t="s">
        <v>235</v>
      </c>
      <c r="I151" s="23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.5" hidden="1" x14ac:dyDescent="0.35">
      <c r="A152" s="9">
        <v>11</v>
      </c>
      <c r="B152" s="6" t="s">
        <v>13</v>
      </c>
      <c r="C152" s="6" t="s">
        <v>14</v>
      </c>
      <c r="D152" s="6" t="s">
        <v>182</v>
      </c>
      <c r="E152" s="6" t="s">
        <v>236</v>
      </c>
      <c r="F152" s="6" t="s">
        <v>17</v>
      </c>
      <c r="G152" s="6" t="s">
        <v>15</v>
      </c>
      <c r="H152" s="5" t="s">
        <v>237</v>
      </c>
      <c r="I152" s="23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5.5" hidden="1" x14ac:dyDescent="0.35">
      <c r="A153" s="9">
        <v>11</v>
      </c>
      <c r="B153" s="6" t="s">
        <v>13</v>
      </c>
      <c r="C153" s="6" t="s">
        <v>14</v>
      </c>
      <c r="D153" s="6" t="s">
        <v>44</v>
      </c>
      <c r="E153" s="6" t="s">
        <v>238</v>
      </c>
      <c r="F153" s="6" t="s">
        <v>17</v>
      </c>
      <c r="G153" s="6" t="s">
        <v>15</v>
      </c>
      <c r="H153" s="5" t="s">
        <v>239</v>
      </c>
      <c r="I153" s="23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.5" hidden="1" x14ac:dyDescent="0.35">
      <c r="A154" s="9">
        <v>11</v>
      </c>
      <c r="B154" s="6" t="s">
        <v>13</v>
      </c>
      <c r="C154" s="6" t="s">
        <v>14</v>
      </c>
      <c r="D154" s="6" t="s">
        <v>44</v>
      </c>
      <c r="E154" s="6" t="s">
        <v>240</v>
      </c>
      <c r="F154" s="6" t="s">
        <v>17</v>
      </c>
      <c r="G154" s="6" t="s">
        <v>15</v>
      </c>
      <c r="H154" s="5" t="s">
        <v>241</v>
      </c>
      <c r="I154" s="23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.5" hidden="1" x14ac:dyDescent="0.35">
      <c r="A155" s="9">
        <v>11</v>
      </c>
      <c r="B155" s="6" t="s">
        <v>13</v>
      </c>
      <c r="C155" s="6" t="s">
        <v>14</v>
      </c>
      <c r="D155" s="6" t="s">
        <v>44</v>
      </c>
      <c r="E155" s="6" t="s">
        <v>242</v>
      </c>
      <c r="F155" s="6" t="s">
        <v>17</v>
      </c>
      <c r="G155" s="6" t="s">
        <v>15</v>
      </c>
      <c r="H155" s="5" t="s">
        <v>243</v>
      </c>
      <c r="I155" s="23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5.5" x14ac:dyDescent="0.35">
      <c r="A156" s="9">
        <v>11</v>
      </c>
      <c r="B156" s="6" t="s">
        <v>13</v>
      </c>
      <c r="C156" s="6" t="s">
        <v>14</v>
      </c>
      <c r="D156" s="6" t="s">
        <v>44</v>
      </c>
      <c r="E156" s="6" t="s">
        <v>244</v>
      </c>
      <c r="F156" s="6" t="s">
        <v>17</v>
      </c>
      <c r="G156" s="6" t="s">
        <v>15</v>
      </c>
      <c r="H156" s="5" t="s">
        <v>382</v>
      </c>
      <c r="I156" s="23">
        <v>39083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.5" hidden="1" x14ac:dyDescent="0.35">
      <c r="A157" s="9">
        <v>11</v>
      </c>
      <c r="B157" s="6" t="s">
        <v>13</v>
      </c>
      <c r="C157" s="6" t="s">
        <v>14</v>
      </c>
      <c r="D157" s="6" t="s">
        <v>44</v>
      </c>
      <c r="E157" s="6" t="s">
        <v>245</v>
      </c>
      <c r="F157" s="6" t="s">
        <v>17</v>
      </c>
      <c r="G157" s="6" t="s">
        <v>16</v>
      </c>
      <c r="H157" s="5" t="s">
        <v>246</v>
      </c>
      <c r="I157" s="23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5.5" hidden="1" x14ac:dyDescent="0.35">
      <c r="A158" s="9">
        <v>11</v>
      </c>
      <c r="B158" s="6" t="s">
        <v>13</v>
      </c>
      <c r="C158" s="6" t="s">
        <v>14</v>
      </c>
      <c r="D158" s="6" t="s">
        <v>44</v>
      </c>
      <c r="E158" s="6" t="s">
        <v>247</v>
      </c>
      <c r="F158" s="6" t="s">
        <v>17</v>
      </c>
      <c r="G158" s="6" t="s">
        <v>15</v>
      </c>
      <c r="H158" s="5" t="s">
        <v>248</v>
      </c>
      <c r="I158" s="23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.5" x14ac:dyDescent="0.35">
      <c r="A159" s="9">
        <v>11</v>
      </c>
      <c r="B159" s="6" t="s">
        <v>13</v>
      </c>
      <c r="C159" s="6" t="s">
        <v>14</v>
      </c>
      <c r="D159" s="6" t="s">
        <v>195</v>
      </c>
      <c r="E159" s="6" t="s">
        <v>249</v>
      </c>
      <c r="F159" s="6" t="s">
        <v>17</v>
      </c>
      <c r="G159" s="6" t="s">
        <v>15</v>
      </c>
      <c r="H159" s="5" t="s">
        <v>250</v>
      </c>
      <c r="I159" s="23">
        <v>476000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5.5" x14ac:dyDescent="0.35">
      <c r="A160" s="9">
        <v>11</v>
      </c>
      <c r="B160" s="6" t="s">
        <v>13</v>
      </c>
      <c r="C160" s="6" t="s">
        <v>14</v>
      </c>
      <c r="D160" s="6" t="s">
        <v>251</v>
      </c>
      <c r="E160" s="35" t="s">
        <v>207</v>
      </c>
      <c r="F160" s="6" t="s">
        <v>17</v>
      </c>
      <c r="G160" s="6" t="s">
        <v>15</v>
      </c>
      <c r="H160" s="5" t="s">
        <v>252</v>
      </c>
      <c r="I160" s="23">
        <v>10508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.5" x14ac:dyDescent="0.35">
      <c r="A161" s="9">
        <v>11</v>
      </c>
      <c r="B161" s="6" t="s">
        <v>13</v>
      </c>
      <c r="C161" s="6" t="s">
        <v>14</v>
      </c>
      <c r="D161" s="6" t="s">
        <v>16</v>
      </c>
      <c r="E161" s="6" t="s">
        <v>207</v>
      </c>
      <c r="F161" s="6" t="s">
        <v>17</v>
      </c>
      <c r="G161" s="6" t="s">
        <v>15</v>
      </c>
      <c r="H161" s="5" t="s">
        <v>253</v>
      </c>
      <c r="I161" s="23">
        <v>117249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5.5" x14ac:dyDescent="0.35">
      <c r="A162" s="9">
        <v>11</v>
      </c>
      <c r="B162" s="6" t="s">
        <v>13</v>
      </c>
      <c r="C162" s="6" t="s">
        <v>14</v>
      </c>
      <c r="D162" s="6" t="s">
        <v>46</v>
      </c>
      <c r="E162" s="6" t="s">
        <v>207</v>
      </c>
      <c r="F162" s="6" t="s">
        <v>17</v>
      </c>
      <c r="G162" s="6" t="s">
        <v>15</v>
      </c>
      <c r="H162" s="5" t="s">
        <v>254</v>
      </c>
      <c r="I162" s="23">
        <v>95200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.5" x14ac:dyDescent="0.35">
      <c r="A163" s="9">
        <v>11</v>
      </c>
      <c r="B163" s="6" t="s">
        <v>13</v>
      </c>
      <c r="C163" s="6" t="s">
        <v>14</v>
      </c>
      <c r="D163" s="6" t="s">
        <v>255</v>
      </c>
      <c r="E163" s="6" t="s">
        <v>207</v>
      </c>
      <c r="F163" s="6" t="s">
        <v>17</v>
      </c>
      <c r="G163" s="6" t="s">
        <v>15</v>
      </c>
      <c r="H163" s="15" t="s">
        <v>256</v>
      </c>
      <c r="I163" s="23">
        <v>80410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5.5" hidden="1" x14ac:dyDescent="0.35">
      <c r="A164" s="9">
        <v>11</v>
      </c>
      <c r="B164" s="6" t="s">
        <v>13</v>
      </c>
      <c r="C164" s="6" t="s">
        <v>14</v>
      </c>
      <c r="D164" s="6" t="s">
        <v>255</v>
      </c>
      <c r="E164" s="6" t="s">
        <v>207</v>
      </c>
      <c r="F164" s="6" t="s">
        <v>17</v>
      </c>
      <c r="G164" s="6" t="s">
        <v>15</v>
      </c>
      <c r="H164" s="15" t="s">
        <v>257</v>
      </c>
      <c r="I164" s="23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.5" x14ac:dyDescent="0.35">
      <c r="A165" s="9">
        <v>11</v>
      </c>
      <c r="B165" s="6" t="s">
        <v>13</v>
      </c>
      <c r="C165" s="6" t="s">
        <v>14</v>
      </c>
      <c r="D165" s="6" t="s">
        <v>255</v>
      </c>
      <c r="E165" s="6" t="s">
        <v>207</v>
      </c>
      <c r="F165" s="6" t="s">
        <v>17</v>
      </c>
      <c r="G165" s="6" t="s">
        <v>15</v>
      </c>
      <c r="H165" s="15" t="s">
        <v>258</v>
      </c>
      <c r="I165" s="23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5.5" x14ac:dyDescent="0.35">
      <c r="A166" s="9">
        <v>11</v>
      </c>
      <c r="B166" s="6" t="s">
        <v>13</v>
      </c>
      <c r="C166" s="6" t="s">
        <v>14</v>
      </c>
      <c r="D166" s="6" t="s">
        <v>195</v>
      </c>
      <c r="E166" s="6" t="s">
        <v>259</v>
      </c>
      <c r="F166" s="6" t="s">
        <v>17</v>
      </c>
      <c r="G166" s="6" t="s">
        <v>15</v>
      </c>
      <c r="H166" s="5" t="s">
        <v>260</v>
      </c>
      <c r="I166" s="23">
        <v>131162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.5" x14ac:dyDescent="0.35">
      <c r="A167" s="25" t="s">
        <v>261</v>
      </c>
      <c r="B167" s="26"/>
      <c r="C167" s="26"/>
      <c r="D167" s="26"/>
      <c r="E167" s="26"/>
      <c r="F167" s="26"/>
      <c r="G167" s="26"/>
      <c r="H167" s="25"/>
      <c r="I167" s="27">
        <f>SUM(I140:I166)</f>
        <v>1013394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5.5" x14ac:dyDescent="0.35">
      <c r="A168" s="5"/>
      <c r="B168" s="6"/>
      <c r="C168" s="6"/>
      <c r="D168" s="6"/>
      <c r="E168" s="6"/>
      <c r="F168" s="6"/>
      <c r="G168" s="6"/>
      <c r="H168" s="5"/>
      <c r="I168" s="30" t="s">
        <v>135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.5" x14ac:dyDescent="0.35">
      <c r="A169" s="9">
        <v>11</v>
      </c>
      <c r="B169" s="6" t="s">
        <v>13</v>
      </c>
      <c r="C169" s="6" t="s">
        <v>14</v>
      </c>
      <c r="D169" s="6" t="s">
        <v>115</v>
      </c>
      <c r="E169" s="6" t="s">
        <v>262</v>
      </c>
      <c r="F169" s="6" t="s">
        <v>17</v>
      </c>
      <c r="G169" s="6" t="s">
        <v>15</v>
      </c>
      <c r="H169" s="5" t="s">
        <v>263</v>
      </c>
      <c r="I169" s="23">
        <f>89751-I225-I242-I245-K251-K252+8270.57</f>
        <v>33811.07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.5" x14ac:dyDescent="0.35">
      <c r="A170" s="9">
        <v>11</v>
      </c>
      <c r="B170" s="6" t="s">
        <v>13</v>
      </c>
      <c r="C170" s="6" t="s">
        <v>14</v>
      </c>
      <c r="D170" s="6" t="s">
        <v>115</v>
      </c>
      <c r="E170" s="6" t="s">
        <v>262</v>
      </c>
      <c r="F170" s="6" t="s">
        <v>17</v>
      </c>
      <c r="G170" s="6" t="s">
        <v>15</v>
      </c>
      <c r="H170" s="5" t="s">
        <v>264</v>
      </c>
      <c r="I170" s="23">
        <v>19571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.5" x14ac:dyDescent="0.35">
      <c r="A171" s="9">
        <v>11</v>
      </c>
      <c r="B171" s="6" t="s">
        <v>13</v>
      </c>
      <c r="C171" s="6" t="s">
        <v>14</v>
      </c>
      <c r="D171" s="6" t="s">
        <v>124</v>
      </c>
      <c r="E171" s="6" t="s">
        <v>262</v>
      </c>
      <c r="F171" s="6" t="s">
        <v>17</v>
      </c>
      <c r="G171" s="6" t="s">
        <v>15</v>
      </c>
      <c r="H171" s="5" t="s">
        <v>265</v>
      </c>
      <c r="I171" s="23">
        <v>11315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.5" hidden="1" x14ac:dyDescent="0.35">
      <c r="A172" s="9">
        <v>11</v>
      </c>
      <c r="B172" s="6" t="s">
        <v>13</v>
      </c>
      <c r="C172" s="6" t="s">
        <v>14</v>
      </c>
      <c r="D172" s="6" t="s">
        <v>115</v>
      </c>
      <c r="E172" s="6" t="s">
        <v>262</v>
      </c>
      <c r="F172" s="6" t="s">
        <v>17</v>
      </c>
      <c r="G172" s="6" t="s">
        <v>15</v>
      </c>
      <c r="H172" s="5" t="s">
        <v>266</v>
      </c>
      <c r="I172" s="23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.5" x14ac:dyDescent="0.35">
      <c r="A173" s="9">
        <v>11</v>
      </c>
      <c r="B173" s="6" t="s">
        <v>13</v>
      </c>
      <c r="C173" s="6" t="s">
        <v>14</v>
      </c>
      <c r="D173" s="6" t="s">
        <v>115</v>
      </c>
      <c r="E173" s="6" t="s">
        <v>267</v>
      </c>
      <c r="F173" s="6" t="s">
        <v>17</v>
      </c>
      <c r="G173" s="6" t="s">
        <v>15</v>
      </c>
      <c r="H173" s="15" t="s">
        <v>268</v>
      </c>
      <c r="I173" s="23">
        <v>23268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.5" x14ac:dyDescent="0.35">
      <c r="A174" s="9">
        <v>11</v>
      </c>
      <c r="B174" s="6" t="s">
        <v>13</v>
      </c>
      <c r="C174" s="6" t="s">
        <v>14</v>
      </c>
      <c r="D174" s="6" t="s">
        <v>124</v>
      </c>
      <c r="E174" s="6" t="s">
        <v>262</v>
      </c>
      <c r="F174" s="6" t="s">
        <v>17</v>
      </c>
      <c r="G174" s="6" t="s">
        <v>15</v>
      </c>
      <c r="H174" s="5" t="s">
        <v>269</v>
      </c>
      <c r="I174" s="23">
        <f>39032-L251</f>
        <v>9612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.5" x14ac:dyDescent="0.35">
      <c r="A175" s="9">
        <v>11</v>
      </c>
      <c r="B175" s="6" t="s">
        <v>13</v>
      </c>
      <c r="C175" s="6" t="s">
        <v>14</v>
      </c>
      <c r="D175" s="6" t="s">
        <v>124</v>
      </c>
      <c r="E175" s="6" t="s">
        <v>262</v>
      </c>
      <c r="F175" s="6" t="s">
        <v>17</v>
      </c>
      <c r="G175" s="6" t="s">
        <v>15</v>
      </c>
      <c r="H175" s="5" t="s">
        <v>270</v>
      </c>
      <c r="I175" s="23">
        <v>24600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.5" x14ac:dyDescent="0.35">
      <c r="A176" s="9">
        <v>11</v>
      </c>
      <c r="B176" s="6" t="s">
        <v>13</v>
      </c>
      <c r="C176" s="6" t="s">
        <v>14</v>
      </c>
      <c r="D176" s="6" t="s">
        <v>124</v>
      </c>
      <c r="E176" s="6" t="s">
        <v>262</v>
      </c>
      <c r="F176" s="6" t="s">
        <v>17</v>
      </c>
      <c r="G176" s="6" t="s">
        <v>15</v>
      </c>
      <c r="H176" s="5" t="s">
        <v>271</v>
      </c>
      <c r="I176" s="23">
        <v>3000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.5" x14ac:dyDescent="0.35">
      <c r="A177" s="9">
        <v>11</v>
      </c>
      <c r="B177" s="6" t="s">
        <v>13</v>
      </c>
      <c r="C177" s="6" t="s">
        <v>14</v>
      </c>
      <c r="D177" s="6" t="s">
        <v>115</v>
      </c>
      <c r="E177" s="6" t="s">
        <v>272</v>
      </c>
      <c r="F177" s="6" t="s">
        <v>17</v>
      </c>
      <c r="G177" s="6" t="s">
        <v>15</v>
      </c>
      <c r="H177" s="5" t="s">
        <v>273</v>
      </c>
      <c r="I177" s="23">
        <f>54400-J251</f>
        <v>8209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.5" x14ac:dyDescent="0.35">
      <c r="A178" s="9">
        <v>11</v>
      </c>
      <c r="B178" s="6" t="s">
        <v>13</v>
      </c>
      <c r="C178" s="6" t="s">
        <v>14</v>
      </c>
      <c r="D178" s="6" t="s">
        <v>124</v>
      </c>
      <c r="E178" s="6" t="s">
        <v>272</v>
      </c>
      <c r="F178" s="6" t="s">
        <v>17</v>
      </c>
      <c r="G178" s="6" t="s">
        <v>15</v>
      </c>
      <c r="H178" s="5" t="s">
        <v>274</v>
      </c>
      <c r="I178" s="23">
        <f>14350-J252</f>
        <v>5757.5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.5" x14ac:dyDescent="0.35">
      <c r="A179" s="9">
        <v>11</v>
      </c>
      <c r="B179" s="6" t="s">
        <v>13</v>
      </c>
      <c r="C179" s="6" t="s">
        <v>14</v>
      </c>
      <c r="D179" s="6" t="s">
        <v>115</v>
      </c>
      <c r="E179" s="6" t="s">
        <v>275</v>
      </c>
      <c r="F179" s="6" t="s">
        <v>17</v>
      </c>
      <c r="G179" s="6" t="s">
        <v>15</v>
      </c>
      <c r="H179" s="5" t="s">
        <v>276</v>
      </c>
      <c r="I179" s="23">
        <f>19040-I220</f>
        <v>2040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.5" x14ac:dyDescent="0.35">
      <c r="A180" s="9">
        <v>11</v>
      </c>
      <c r="B180" s="6" t="s">
        <v>13</v>
      </c>
      <c r="C180" s="6" t="s">
        <v>14</v>
      </c>
      <c r="D180" s="6" t="s">
        <v>277</v>
      </c>
      <c r="E180" s="6" t="s">
        <v>278</v>
      </c>
      <c r="F180" s="6" t="s">
        <v>17</v>
      </c>
      <c r="G180" s="6" t="s">
        <v>15</v>
      </c>
      <c r="H180" s="5" t="s">
        <v>279</v>
      </c>
      <c r="I180" s="23">
        <v>9382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.5" x14ac:dyDescent="0.35">
      <c r="A181" s="25" t="s">
        <v>280</v>
      </c>
      <c r="B181" s="26"/>
      <c r="C181" s="26"/>
      <c r="D181" s="26"/>
      <c r="E181" s="26"/>
      <c r="F181" s="26"/>
      <c r="G181" s="26"/>
      <c r="H181" s="25"/>
      <c r="I181" s="27">
        <f>SUM(I169:I180)</f>
        <v>150565.57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.5" x14ac:dyDescent="0.35">
      <c r="A182" s="28"/>
      <c r="B182" s="29"/>
      <c r="C182" s="29"/>
      <c r="D182" s="29"/>
      <c r="E182" s="29"/>
      <c r="F182" s="29"/>
      <c r="G182" s="29"/>
      <c r="H182" s="28"/>
      <c r="I182" s="30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.5" x14ac:dyDescent="0.35">
      <c r="A183" s="5"/>
      <c r="B183" s="6"/>
      <c r="C183" s="6"/>
      <c r="D183" s="6"/>
      <c r="E183" s="6"/>
      <c r="F183" s="6"/>
      <c r="G183" s="6"/>
      <c r="H183" s="5"/>
      <c r="I183" s="30" t="s">
        <v>135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.5" x14ac:dyDescent="0.35">
      <c r="A184" s="9">
        <v>11</v>
      </c>
      <c r="B184" s="6" t="s">
        <v>13</v>
      </c>
      <c r="C184" s="6" t="s">
        <v>14</v>
      </c>
      <c r="D184" s="6" t="s">
        <v>124</v>
      </c>
      <c r="E184" s="6" t="s">
        <v>281</v>
      </c>
      <c r="F184" s="6" t="s">
        <v>17</v>
      </c>
      <c r="G184" s="6" t="s">
        <v>15</v>
      </c>
      <c r="H184" s="5" t="s">
        <v>282</v>
      </c>
      <c r="I184" s="23">
        <v>3378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.5" x14ac:dyDescent="0.35">
      <c r="A185" s="9">
        <v>11</v>
      </c>
      <c r="B185" s="6" t="s">
        <v>13</v>
      </c>
      <c r="C185" s="6" t="s">
        <v>14</v>
      </c>
      <c r="D185" s="6" t="s">
        <v>188</v>
      </c>
      <c r="E185" s="6" t="s">
        <v>283</v>
      </c>
      <c r="F185" s="6" t="s">
        <v>17</v>
      </c>
      <c r="G185" s="6" t="s">
        <v>15</v>
      </c>
      <c r="H185" s="5" t="s">
        <v>284</v>
      </c>
      <c r="I185" s="23">
        <v>0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.5" x14ac:dyDescent="0.35">
      <c r="A186" s="9">
        <v>11</v>
      </c>
      <c r="B186" s="6" t="s">
        <v>13</v>
      </c>
      <c r="C186" s="6" t="s">
        <v>14</v>
      </c>
      <c r="D186" s="6" t="s">
        <v>188</v>
      </c>
      <c r="E186" s="6" t="s">
        <v>283</v>
      </c>
      <c r="F186" s="6" t="s">
        <v>17</v>
      </c>
      <c r="G186" s="6" t="s">
        <v>15</v>
      </c>
      <c r="H186" s="5" t="s">
        <v>285</v>
      </c>
      <c r="I186" s="23">
        <v>188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.5" x14ac:dyDescent="0.35">
      <c r="A187" s="25" t="s">
        <v>286</v>
      </c>
      <c r="B187" s="26"/>
      <c r="C187" s="26"/>
      <c r="D187" s="26"/>
      <c r="E187" s="26"/>
      <c r="F187" s="26"/>
      <c r="G187" s="26"/>
      <c r="H187" s="25"/>
      <c r="I187" s="27">
        <f>SUM(I184:I186)</f>
        <v>3566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.5" x14ac:dyDescent="0.35">
      <c r="A188" s="5"/>
      <c r="B188" s="6"/>
      <c r="C188" s="6"/>
      <c r="D188" s="6"/>
      <c r="E188" s="6"/>
      <c r="F188" s="6"/>
      <c r="G188" s="6"/>
      <c r="H188" s="5"/>
      <c r="I188" s="30" t="s">
        <v>135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.5" x14ac:dyDescent="0.35">
      <c r="A189" s="5"/>
      <c r="B189" s="6"/>
      <c r="C189" s="6"/>
      <c r="D189" s="6"/>
      <c r="E189" s="6"/>
      <c r="F189" s="6"/>
      <c r="G189" s="6"/>
      <c r="H189" s="5"/>
      <c r="I189" s="30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.5" x14ac:dyDescent="0.35">
      <c r="A190" s="9">
        <v>11</v>
      </c>
      <c r="B190" s="6" t="s">
        <v>13</v>
      </c>
      <c r="C190" s="6" t="s">
        <v>14</v>
      </c>
      <c r="D190" s="6" t="s">
        <v>287</v>
      </c>
      <c r="E190" s="6" t="s">
        <v>288</v>
      </c>
      <c r="F190" s="6" t="s">
        <v>17</v>
      </c>
      <c r="G190" s="6" t="s">
        <v>15</v>
      </c>
      <c r="H190" s="5" t="s">
        <v>289</v>
      </c>
      <c r="I190" s="36">
        <v>15222</v>
      </c>
      <c r="J190" s="37" t="s">
        <v>367</v>
      </c>
      <c r="K190" s="5" t="s">
        <v>379</v>
      </c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.5" x14ac:dyDescent="0.35">
      <c r="A191" s="9">
        <v>11</v>
      </c>
      <c r="B191" s="6" t="s">
        <v>13</v>
      </c>
      <c r="C191" s="6" t="s">
        <v>14</v>
      </c>
      <c r="D191" s="6" t="s">
        <v>290</v>
      </c>
      <c r="E191" s="6" t="s">
        <v>288</v>
      </c>
      <c r="F191" s="6" t="s">
        <v>17</v>
      </c>
      <c r="G191" s="6" t="s">
        <v>15</v>
      </c>
      <c r="H191" s="5" t="s">
        <v>291</v>
      </c>
      <c r="I191" s="23">
        <v>0</v>
      </c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.5" x14ac:dyDescent="0.35">
      <c r="A192" s="9">
        <v>11</v>
      </c>
      <c r="B192" s="6" t="s">
        <v>13</v>
      </c>
      <c r="C192" s="6" t="s">
        <v>14</v>
      </c>
      <c r="D192" s="6" t="s">
        <v>290</v>
      </c>
      <c r="E192" s="6" t="s">
        <v>288</v>
      </c>
      <c r="F192" s="6" t="s">
        <v>17</v>
      </c>
      <c r="G192" s="6" t="s">
        <v>15</v>
      </c>
      <c r="H192" s="5" t="s">
        <v>292</v>
      </c>
      <c r="I192" s="23">
        <v>0</v>
      </c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.5" x14ac:dyDescent="0.35">
      <c r="A193" s="25" t="s">
        <v>293</v>
      </c>
      <c r="B193" s="26"/>
      <c r="C193" s="26"/>
      <c r="D193" s="26"/>
      <c r="E193" s="26"/>
      <c r="F193" s="26"/>
      <c r="G193" s="26"/>
      <c r="H193" s="25"/>
      <c r="I193" s="27">
        <f>SUM(I190:I192)</f>
        <v>15222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.5" x14ac:dyDescent="0.35">
      <c r="A194" s="5"/>
      <c r="B194" s="6"/>
      <c r="C194" s="6"/>
      <c r="D194" s="6"/>
      <c r="E194" s="6"/>
      <c r="F194" s="6"/>
      <c r="G194" s="6"/>
      <c r="H194" s="5"/>
      <c r="I194" s="30" t="s">
        <v>135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.5" x14ac:dyDescent="0.35">
      <c r="A195" s="25" t="s">
        <v>294</v>
      </c>
      <c r="B195" s="26"/>
      <c r="C195" s="26"/>
      <c r="D195" s="26"/>
      <c r="E195" s="26"/>
      <c r="F195" s="26"/>
      <c r="G195" s="26"/>
      <c r="H195" s="25"/>
      <c r="I195" s="38">
        <f>(I193+I187+I181+I167+I138+I133+I117)</f>
        <v>3988136.0030000005</v>
      </c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.5" x14ac:dyDescent="0.35">
      <c r="A196" s="5"/>
      <c r="B196" s="6"/>
      <c r="C196" s="6"/>
      <c r="D196" s="6"/>
      <c r="E196" s="6"/>
      <c r="F196" s="6"/>
      <c r="G196" s="6"/>
      <c r="H196" s="5" t="s">
        <v>295</v>
      </c>
      <c r="I196" s="23">
        <f>(I67)</f>
        <v>3988136</v>
      </c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.5" x14ac:dyDescent="0.35">
      <c r="A197" s="28"/>
      <c r="B197" s="29"/>
      <c r="C197" s="29"/>
      <c r="D197" s="29"/>
      <c r="E197" s="29"/>
      <c r="F197" s="29"/>
      <c r="G197" s="29"/>
      <c r="H197" s="28" t="s">
        <v>296</v>
      </c>
      <c r="I197" s="30">
        <f>I196-I195+I191</f>
        <v>-3.0000004917383194E-3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.5" x14ac:dyDescent="0.35">
      <c r="A198" s="28"/>
      <c r="B198" s="29"/>
      <c r="C198" s="29"/>
      <c r="D198" s="29"/>
      <c r="E198" s="29"/>
      <c r="F198" s="29"/>
      <c r="G198" s="29"/>
      <c r="H198" s="28" t="s">
        <v>297</v>
      </c>
      <c r="I198" s="39">
        <f>I9+I67-I195+I190+I191</f>
        <v>2022415.9969999995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.5" x14ac:dyDescent="0.35">
      <c r="A199" s="28"/>
      <c r="B199" s="29"/>
      <c r="C199" s="29"/>
      <c r="D199" s="29"/>
      <c r="E199" s="29"/>
      <c r="F199" s="29"/>
      <c r="G199" s="29"/>
      <c r="H199" s="28" t="s">
        <v>298</v>
      </c>
      <c r="I199" s="40">
        <f>(I262-I58-I210-I211-I212-I213-I214)*0.03</f>
        <v>135108.06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.5" x14ac:dyDescent="0.35">
      <c r="A200" s="28"/>
      <c r="B200" s="29"/>
      <c r="C200" s="29"/>
      <c r="D200" s="29"/>
      <c r="E200" s="29"/>
      <c r="F200" s="29"/>
      <c r="G200" s="29"/>
      <c r="H200" s="28" t="s">
        <v>299</v>
      </c>
      <c r="I200" s="41">
        <f>(I198-I9)/I9</f>
        <v>7.583719859664541E-3</v>
      </c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.5" x14ac:dyDescent="0.35">
      <c r="A201" s="28"/>
      <c r="B201" s="29"/>
      <c r="C201" s="29"/>
      <c r="D201" s="29"/>
      <c r="E201" s="29"/>
      <c r="F201" s="29"/>
      <c r="G201" s="29"/>
      <c r="H201" s="28"/>
      <c r="I201" s="41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.5" x14ac:dyDescent="0.35">
      <c r="A202" s="28"/>
      <c r="B202" s="29"/>
      <c r="C202" s="29"/>
      <c r="D202" s="29"/>
      <c r="E202" s="29"/>
      <c r="F202" s="29"/>
      <c r="G202" s="29"/>
      <c r="H202" s="28" t="s">
        <v>300</v>
      </c>
      <c r="I202" s="42">
        <v>0</v>
      </c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.5" x14ac:dyDescent="0.35">
      <c r="A203" s="7" t="s">
        <v>301</v>
      </c>
      <c r="B203" s="21"/>
      <c r="C203" s="21"/>
      <c r="D203" s="21"/>
      <c r="E203" s="21"/>
      <c r="F203" s="21"/>
      <c r="G203" s="21"/>
      <c r="H203" s="5"/>
      <c r="I203" s="22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.5" x14ac:dyDescent="0.35">
      <c r="A204" s="9">
        <v>22</v>
      </c>
      <c r="B204" s="6" t="s">
        <v>13</v>
      </c>
      <c r="C204" s="6" t="s">
        <v>14</v>
      </c>
      <c r="D204" s="6" t="s">
        <v>15</v>
      </c>
      <c r="E204" s="6" t="s">
        <v>74</v>
      </c>
      <c r="F204" s="6" t="s">
        <v>17</v>
      </c>
      <c r="G204" s="6" t="s">
        <v>15</v>
      </c>
      <c r="H204" s="5" t="s">
        <v>302</v>
      </c>
      <c r="I204" s="23">
        <v>17000</v>
      </c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.5" x14ac:dyDescent="0.35">
      <c r="A205" s="9">
        <v>22</v>
      </c>
      <c r="B205" s="6" t="s">
        <v>13</v>
      </c>
      <c r="C205" s="6" t="s">
        <v>14</v>
      </c>
      <c r="D205" s="6" t="s">
        <v>15</v>
      </c>
      <c r="E205" s="6" t="s">
        <v>303</v>
      </c>
      <c r="F205" s="6" t="s">
        <v>17</v>
      </c>
      <c r="G205" s="6" t="s">
        <v>15</v>
      </c>
      <c r="H205" s="24" t="s">
        <v>304</v>
      </c>
      <c r="I205" s="23">
        <v>0</v>
      </c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s="4" customFormat="1" ht="15.5" x14ac:dyDescent="0.35">
      <c r="A206" s="9">
        <v>22</v>
      </c>
      <c r="B206" s="6" t="s">
        <v>13</v>
      </c>
      <c r="C206" s="6" t="s">
        <v>14</v>
      </c>
      <c r="D206" s="6" t="s">
        <v>15</v>
      </c>
      <c r="E206" s="6" t="s">
        <v>23</v>
      </c>
      <c r="F206" s="6" t="s">
        <v>17</v>
      </c>
      <c r="G206" s="6" t="s">
        <v>305</v>
      </c>
      <c r="H206" s="15" t="s">
        <v>306</v>
      </c>
      <c r="I206" s="23">
        <v>6041</v>
      </c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.5" x14ac:dyDescent="0.35">
      <c r="A207" s="9">
        <v>22</v>
      </c>
      <c r="B207" s="6" t="s">
        <v>13</v>
      </c>
      <c r="C207" s="6" t="s">
        <v>14</v>
      </c>
      <c r="D207" s="6" t="s">
        <v>15</v>
      </c>
      <c r="E207" s="6" t="s">
        <v>23</v>
      </c>
      <c r="F207" s="6" t="s">
        <v>17</v>
      </c>
      <c r="G207" s="6" t="s">
        <v>307</v>
      </c>
      <c r="H207" s="15" t="s">
        <v>308</v>
      </c>
      <c r="I207" s="23">
        <v>4214</v>
      </c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.5" x14ac:dyDescent="0.35">
      <c r="A208" s="9">
        <v>22</v>
      </c>
      <c r="B208" s="6" t="s">
        <v>13</v>
      </c>
      <c r="C208" s="6" t="s">
        <v>14</v>
      </c>
      <c r="D208" s="6" t="s">
        <v>15</v>
      </c>
      <c r="E208" s="6" t="s">
        <v>23</v>
      </c>
      <c r="F208" s="6" t="s">
        <v>17</v>
      </c>
      <c r="G208" s="6" t="s">
        <v>309</v>
      </c>
      <c r="H208" s="5" t="s">
        <v>310</v>
      </c>
      <c r="I208" s="23">
        <v>38211</v>
      </c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.5" hidden="1" x14ac:dyDescent="0.35">
      <c r="A209" s="9">
        <v>22</v>
      </c>
      <c r="B209" s="6" t="s">
        <v>13</v>
      </c>
      <c r="C209" s="6" t="s">
        <v>14</v>
      </c>
      <c r="D209" s="6" t="s">
        <v>15</v>
      </c>
      <c r="E209" s="6" t="s">
        <v>15</v>
      </c>
      <c r="F209" s="6" t="s">
        <v>17</v>
      </c>
      <c r="G209" s="6" t="s">
        <v>41</v>
      </c>
      <c r="H209" s="5" t="s">
        <v>311</v>
      </c>
      <c r="I209" s="23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.5" x14ac:dyDescent="0.35">
      <c r="A210" s="9">
        <v>22</v>
      </c>
      <c r="B210" s="6" t="s">
        <v>13</v>
      </c>
      <c r="C210" s="6" t="s">
        <v>14</v>
      </c>
      <c r="D210" s="6" t="s">
        <v>15</v>
      </c>
      <c r="E210" s="6" t="s">
        <v>95</v>
      </c>
      <c r="F210" s="6" t="s">
        <v>17</v>
      </c>
      <c r="G210" s="6" t="s">
        <v>312</v>
      </c>
      <c r="H210" s="15" t="s">
        <v>313</v>
      </c>
      <c r="I210" s="23">
        <v>103360</v>
      </c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.5" x14ac:dyDescent="0.35">
      <c r="A211" s="9">
        <v>22</v>
      </c>
      <c r="B211" s="6" t="s">
        <v>13</v>
      </c>
      <c r="C211" s="6" t="s">
        <v>14</v>
      </c>
      <c r="D211" s="6" t="s">
        <v>15</v>
      </c>
      <c r="E211" s="6" t="s">
        <v>95</v>
      </c>
      <c r="F211" s="6" t="s">
        <v>17</v>
      </c>
      <c r="G211" s="6" t="s">
        <v>314</v>
      </c>
      <c r="H211" s="15" t="s">
        <v>315</v>
      </c>
      <c r="I211" s="23">
        <v>10305</v>
      </c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.5" x14ac:dyDescent="0.35">
      <c r="A212" s="9">
        <v>22</v>
      </c>
      <c r="B212" s="6" t="s">
        <v>13</v>
      </c>
      <c r="C212" s="6" t="s">
        <v>14</v>
      </c>
      <c r="D212" s="6" t="s">
        <v>15</v>
      </c>
      <c r="E212" s="6" t="s">
        <v>95</v>
      </c>
      <c r="F212" s="6" t="s">
        <v>17</v>
      </c>
      <c r="G212" s="6" t="s">
        <v>316</v>
      </c>
      <c r="H212" s="5" t="s">
        <v>317</v>
      </c>
      <c r="I212" s="23">
        <v>3230</v>
      </c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.5" x14ac:dyDescent="0.35">
      <c r="A213" s="9">
        <v>22</v>
      </c>
      <c r="B213" s="6" t="s">
        <v>13</v>
      </c>
      <c r="C213" s="6" t="s">
        <v>14</v>
      </c>
      <c r="D213" s="6" t="s">
        <v>15</v>
      </c>
      <c r="E213" s="6" t="s">
        <v>95</v>
      </c>
      <c r="F213" s="6" t="s">
        <v>17</v>
      </c>
      <c r="G213" s="6" t="s">
        <v>318</v>
      </c>
      <c r="H213" s="5" t="s">
        <v>319</v>
      </c>
      <c r="I213" s="23">
        <v>6800</v>
      </c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.5" x14ac:dyDescent="0.35">
      <c r="A214" s="9">
        <v>22</v>
      </c>
      <c r="B214" s="6" t="s">
        <v>13</v>
      </c>
      <c r="C214" s="6" t="s">
        <v>14</v>
      </c>
      <c r="D214" s="6" t="s">
        <v>15</v>
      </c>
      <c r="E214" s="6" t="s">
        <v>95</v>
      </c>
      <c r="F214" s="6" t="s">
        <v>17</v>
      </c>
      <c r="G214" s="6" t="s">
        <v>320</v>
      </c>
      <c r="H214" s="15" t="s">
        <v>368</v>
      </c>
      <c r="I214" s="23">
        <f>901108-450000</f>
        <v>451108</v>
      </c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.5" x14ac:dyDescent="0.35">
      <c r="A215" s="9">
        <v>22</v>
      </c>
      <c r="B215" s="6" t="s">
        <v>13</v>
      </c>
      <c r="C215" s="6" t="s">
        <v>14</v>
      </c>
      <c r="D215" s="6" t="s">
        <v>15</v>
      </c>
      <c r="E215" s="6" t="s">
        <v>95</v>
      </c>
      <c r="F215" s="6" t="s">
        <v>17</v>
      </c>
      <c r="G215" s="6" t="s">
        <v>320</v>
      </c>
      <c r="H215" s="15" t="s">
        <v>369</v>
      </c>
      <c r="I215" s="23">
        <v>450000</v>
      </c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.5" x14ac:dyDescent="0.35">
      <c r="A216" s="9">
        <v>22</v>
      </c>
      <c r="B216" s="6" t="s">
        <v>13</v>
      </c>
      <c r="C216" s="6" t="s">
        <v>14</v>
      </c>
      <c r="D216" s="6" t="s">
        <v>15</v>
      </c>
      <c r="E216" s="6" t="s">
        <v>321</v>
      </c>
      <c r="F216" s="6" t="s">
        <v>17</v>
      </c>
      <c r="G216" s="6" t="s">
        <v>15</v>
      </c>
      <c r="H216" s="5" t="s">
        <v>284</v>
      </c>
      <c r="I216" s="23">
        <v>0</v>
      </c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.5" x14ac:dyDescent="0.35">
      <c r="A217" s="25" t="s">
        <v>322</v>
      </c>
      <c r="B217" s="43"/>
      <c r="C217" s="43"/>
      <c r="D217" s="43"/>
      <c r="E217" s="43"/>
      <c r="F217" s="43"/>
      <c r="G217" s="43"/>
      <c r="H217" s="31"/>
      <c r="I217" s="44">
        <f>SUM(I204:I216)</f>
        <v>1090269</v>
      </c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.5" x14ac:dyDescent="0.35">
      <c r="A218" s="28"/>
      <c r="B218" s="34"/>
      <c r="C218" s="34"/>
      <c r="D218" s="34"/>
      <c r="E218" s="34"/>
      <c r="F218" s="34"/>
      <c r="G218" s="34"/>
      <c r="H218" s="24"/>
      <c r="I218" s="30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.5" x14ac:dyDescent="0.35">
      <c r="A219" s="7" t="s">
        <v>323</v>
      </c>
      <c r="B219" s="21"/>
      <c r="C219" s="21"/>
      <c r="D219" s="21"/>
      <c r="E219" s="21"/>
      <c r="F219" s="21"/>
      <c r="G219" s="21"/>
      <c r="H219" s="5"/>
      <c r="I219" s="30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.5" x14ac:dyDescent="0.35">
      <c r="A220" s="9">
        <v>22</v>
      </c>
      <c r="B220" s="6" t="s">
        <v>13</v>
      </c>
      <c r="C220" s="6" t="s">
        <v>14</v>
      </c>
      <c r="D220" s="6" t="s">
        <v>115</v>
      </c>
      <c r="E220" s="6" t="s">
        <v>275</v>
      </c>
      <c r="F220" s="6" t="s">
        <v>17</v>
      </c>
      <c r="G220" s="6" t="s">
        <v>15</v>
      </c>
      <c r="H220" s="5" t="s">
        <v>324</v>
      </c>
      <c r="I220" s="23">
        <v>17000</v>
      </c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.5" x14ac:dyDescent="0.35">
      <c r="A221" s="9">
        <v>22</v>
      </c>
      <c r="B221" s="6" t="s">
        <v>13</v>
      </c>
      <c r="C221" s="6" t="s">
        <v>14</v>
      </c>
      <c r="D221" s="6" t="s">
        <v>115</v>
      </c>
      <c r="E221" s="6" t="s">
        <v>275</v>
      </c>
      <c r="F221" s="6" t="s">
        <v>17</v>
      </c>
      <c r="G221" s="6" t="s">
        <v>15</v>
      </c>
      <c r="H221" s="24" t="s">
        <v>304</v>
      </c>
      <c r="I221" s="23">
        <v>0</v>
      </c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.5" x14ac:dyDescent="0.35">
      <c r="A222" s="9">
        <v>22</v>
      </c>
      <c r="B222" s="6" t="s">
        <v>13</v>
      </c>
      <c r="C222" s="6" t="s">
        <v>14</v>
      </c>
      <c r="D222" s="6" t="s">
        <v>44</v>
      </c>
      <c r="E222" s="6" t="s">
        <v>116</v>
      </c>
      <c r="F222" s="6" t="s">
        <v>117</v>
      </c>
      <c r="G222" s="6" t="s">
        <v>305</v>
      </c>
      <c r="H222" s="5" t="s">
        <v>306</v>
      </c>
      <c r="I222" s="23">
        <v>6041</v>
      </c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.5" x14ac:dyDescent="0.35">
      <c r="A223" s="9">
        <v>22</v>
      </c>
      <c r="B223" s="6" t="s">
        <v>13</v>
      </c>
      <c r="C223" s="6" t="s">
        <v>14</v>
      </c>
      <c r="D223" s="6" t="s">
        <v>115</v>
      </c>
      <c r="E223" s="6" t="s">
        <v>116</v>
      </c>
      <c r="F223" s="6" t="s">
        <v>125</v>
      </c>
      <c r="G223" s="6" t="s">
        <v>307</v>
      </c>
      <c r="H223" s="15" t="s">
        <v>308</v>
      </c>
      <c r="I223" s="23">
        <v>4214</v>
      </c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.5" hidden="1" x14ac:dyDescent="0.35">
      <c r="A224" s="9">
        <v>22</v>
      </c>
      <c r="B224" s="6" t="s">
        <v>13</v>
      </c>
      <c r="C224" s="6" t="s">
        <v>14</v>
      </c>
      <c r="D224" s="6" t="s">
        <v>115</v>
      </c>
      <c r="E224" s="6" t="s">
        <v>116</v>
      </c>
      <c r="F224" s="6" t="s">
        <v>117</v>
      </c>
      <c r="G224" s="6" t="s">
        <v>309</v>
      </c>
      <c r="H224" s="5" t="s">
        <v>325</v>
      </c>
      <c r="I224" s="23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.5" x14ac:dyDescent="0.35">
      <c r="A225" s="9">
        <v>22</v>
      </c>
      <c r="B225" s="6" t="s">
        <v>13</v>
      </c>
      <c r="C225" s="6" t="s">
        <v>14</v>
      </c>
      <c r="D225" s="6" t="s">
        <v>115</v>
      </c>
      <c r="E225" s="6" t="s">
        <v>262</v>
      </c>
      <c r="F225" s="6" t="s">
        <v>17</v>
      </c>
      <c r="G225" s="6" t="s">
        <v>309</v>
      </c>
      <c r="H225" s="5" t="s">
        <v>326</v>
      </c>
      <c r="I225" s="23">
        <v>38211</v>
      </c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2.65" hidden="1" customHeight="1" x14ac:dyDescent="0.35">
      <c r="A226" s="9">
        <v>22</v>
      </c>
      <c r="B226" s="6" t="s">
        <v>13</v>
      </c>
      <c r="C226" s="6" t="s">
        <v>14</v>
      </c>
      <c r="D226" s="6" t="s">
        <v>115</v>
      </c>
      <c r="E226" s="6" t="s">
        <v>116</v>
      </c>
      <c r="F226" s="6" t="s">
        <v>17</v>
      </c>
      <c r="G226" s="6" t="s">
        <v>44</v>
      </c>
      <c r="H226" s="45" t="s">
        <v>327</v>
      </c>
      <c r="I226" s="23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2.65" hidden="1" customHeight="1" x14ac:dyDescent="0.35">
      <c r="A227" s="9">
        <v>22</v>
      </c>
      <c r="B227" s="6" t="s">
        <v>13</v>
      </c>
      <c r="C227" s="6" t="s">
        <v>14</v>
      </c>
      <c r="D227" s="6" t="s">
        <v>115</v>
      </c>
      <c r="E227" s="6" t="s">
        <v>136</v>
      </c>
      <c r="F227" s="6" t="s">
        <v>17</v>
      </c>
      <c r="G227" s="6" t="s">
        <v>44</v>
      </c>
      <c r="H227" s="45" t="s">
        <v>328</v>
      </c>
      <c r="I227" s="23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2.65" hidden="1" customHeight="1" x14ac:dyDescent="0.35">
      <c r="A228" s="9">
        <v>22</v>
      </c>
      <c r="B228" s="6" t="s">
        <v>13</v>
      </c>
      <c r="C228" s="6" t="s">
        <v>14</v>
      </c>
      <c r="D228" s="6" t="s">
        <v>115</v>
      </c>
      <c r="E228" s="6" t="s">
        <v>100</v>
      </c>
      <c r="F228" s="6" t="s">
        <v>17</v>
      </c>
      <c r="G228" s="6" t="s">
        <v>44</v>
      </c>
      <c r="H228" s="45" t="s">
        <v>329</v>
      </c>
      <c r="I228" s="23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2.65" hidden="1" customHeight="1" x14ac:dyDescent="0.35">
      <c r="A229" s="9">
        <v>22</v>
      </c>
      <c r="B229" s="6" t="s">
        <v>13</v>
      </c>
      <c r="C229" s="6" t="s">
        <v>14</v>
      </c>
      <c r="D229" s="6" t="s">
        <v>115</v>
      </c>
      <c r="E229" s="6" t="s">
        <v>106</v>
      </c>
      <c r="F229" s="6" t="s">
        <v>17</v>
      </c>
      <c r="G229" s="6" t="s">
        <v>44</v>
      </c>
      <c r="H229" s="45" t="s">
        <v>330</v>
      </c>
      <c r="I229" s="23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2.65" hidden="1" customHeight="1" x14ac:dyDescent="0.35">
      <c r="A230" s="9">
        <v>22</v>
      </c>
      <c r="B230" s="6" t="s">
        <v>13</v>
      </c>
      <c r="C230" s="6" t="s">
        <v>14</v>
      </c>
      <c r="D230" s="6" t="s">
        <v>115</v>
      </c>
      <c r="E230" s="6" t="s">
        <v>216</v>
      </c>
      <c r="F230" s="6" t="s">
        <v>17</v>
      </c>
      <c r="G230" s="6" t="s">
        <v>44</v>
      </c>
      <c r="H230" s="45" t="s">
        <v>331</v>
      </c>
      <c r="I230" s="23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2.65" hidden="1" customHeight="1" x14ac:dyDescent="0.35">
      <c r="A231" s="9">
        <v>22</v>
      </c>
      <c r="B231" s="6" t="s">
        <v>13</v>
      </c>
      <c r="C231" s="6" t="s">
        <v>14</v>
      </c>
      <c r="D231" s="6" t="s">
        <v>115</v>
      </c>
      <c r="E231" s="6" t="s">
        <v>245</v>
      </c>
      <c r="F231" s="6" t="s">
        <v>17</v>
      </c>
      <c r="G231" s="6" t="s">
        <v>44</v>
      </c>
      <c r="H231" s="45" t="s">
        <v>332</v>
      </c>
      <c r="I231" s="23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2.65" hidden="1" customHeight="1" x14ac:dyDescent="0.35">
      <c r="A232" s="9">
        <v>22</v>
      </c>
      <c r="B232" s="6" t="s">
        <v>13</v>
      </c>
      <c r="C232" s="6" t="s">
        <v>14</v>
      </c>
      <c r="D232" s="6" t="s">
        <v>115</v>
      </c>
      <c r="E232" s="6" t="s">
        <v>116</v>
      </c>
      <c r="F232" s="6" t="s">
        <v>17</v>
      </c>
      <c r="G232" s="6" t="s">
        <v>188</v>
      </c>
      <c r="H232" s="45" t="s">
        <v>333</v>
      </c>
      <c r="I232" s="23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2.65" hidden="1" customHeight="1" x14ac:dyDescent="0.35">
      <c r="A233" s="9">
        <v>22</v>
      </c>
      <c r="B233" s="6" t="s">
        <v>13</v>
      </c>
      <c r="C233" s="6" t="s">
        <v>14</v>
      </c>
      <c r="D233" s="6" t="s">
        <v>115</v>
      </c>
      <c r="E233" s="6" t="s">
        <v>136</v>
      </c>
      <c r="F233" s="6" t="s">
        <v>17</v>
      </c>
      <c r="G233" s="6" t="s">
        <v>188</v>
      </c>
      <c r="H233" s="45" t="s">
        <v>334</v>
      </c>
      <c r="I233" s="23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2.65" hidden="1" customHeight="1" x14ac:dyDescent="0.35">
      <c r="A234" s="9">
        <v>22</v>
      </c>
      <c r="B234" s="6" t="s">
        <v>13</v>
      </c>
      <c r="C234" s="6" t="s">
        <v>14</v>
      </c>
      <c r="D234" s="6" t="s">
        <v>115</v>
      </c>
      <c r="E234" s="6" t="s">
        <v>100</v>
      </c>
      <c r="F234" s="6" t="s">
        <v>17</v>
      </c>
      <c r="G234" s="6" t="s">
        <v>188</v>
      </c>
      <c r="H234" s="45" t="s">
        <v>335</v>
      </c>
      <c r="I234" s="23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2.65" hidden="1" customHeight="1" x14ac:dyDescent="0.35">
      <c r="A235" s="9">
        <v>22</v>
      </c>
      <c r="B235" s="6" t="s">
        <v>13</v>
      </c>
      <c r="C235" s="6" t="s">
        <v>14</v>
      </c>
      <c r="D235" s="6" t="s">
        <v>115</v>
      </c>
      <c r="E235" s="6" t="s">
        <v>106</v>
      </c>
      <c r="F235" s="6" t="s">
        <v>17</v>
      </c>
      <c r="G235" s="6" t="s">
        <v>188</v>
      </c>
      <c r="H235" s="45" t="s">
        <v>336</v>
      </c>
      <c r="I235" s="23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2.65" hidden="1" customHeight="1" x14ac:dyDescent="0.35">
      <c r="A236" s="9">
        <v>22</v>
      </c>
      <c r="B236" s="6" t="s">
        <v>13</v>
      </c>
      <c r="C236" s="6" t="s">
        <v>14</v>
      </c>
      <c r="D236" s="6" t="s">
        <v>115</v>
      </c>
      <c r="E236" s="6" t="s">
        <v>216</v>
      </c>
      <c r="F236" s="6" t="s">
        <v>17</v>
      </c>
      <c r="G236" s="6" t="s">
        <v>188</v>
      </c>
      <c r="H236" s="45" t="s">
        <v>337</v>
      </c>
      <c r="I236" s="23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2.65" hidden="1" customHeight="1" x14ac:dyDescent="0.35">
      <c r="A237" s="9">
        <v>22</v>
      </c>
      <c r="B237" s="6" t="s">
        <v>13</v>
      </c>
      <c r="C237" s="6" t="s">
        <v>14</v>
      </c>
      <c r="D237" s="6" t="s">
        <v>115</v>
      </c>
      <c r="E237" s="6" t="s">
        <v>245</v>
      </c>
      <c r="F237" s="6" t="s">
        <v>17</v>
      </c>
      <c r="G237" s="6" t="s">
        <v>188</v>
      </c>
      <c r="H237" s="45" t="s">
        <v>338</v>
      </c>
      <c r="I237" s="23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.5" x14ac:dyDescent="0.35">
      <c r="A238" s="9">
        <v>22</v>
      </c>
      <c r="B238" s="6" t="s">
        <v>13</v>
      </c>
      <c r="C238" s="6" t="s">
        <v>14</v>
      </c>
      <c r="D238" s="6" t="s">
        <v>115</v>
      </c>
      <c r="E238" s="6" t="s">
        <v>116</v>
      </c>
      <c r="F238" s="6" t="s">
        <v>117</v>
      </c>
      <c r="G238" s="6" t="s">
        <v>312</v>
      </c>
      <c r="H238" s="15" t="s">
        <v>339</v>
      </c>
      <c r="I238" s="23">
        <f>I210-I242</f>
        <v>100360</v>
      </c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.5" hidden="1" x14ac:dyDescent="0.35">
      <c r="A239" s="9">
        <v>22</v>
      </c>
      <c r="B239" s="6" t="s">
        <v>13</v>
      </c>
      <c r="C239" s="6" t="s">
        <v>14</v>
      </c>
      <c r="D239" s="6" t="s">
        <v>115</v>
      </c>
      <c r="E239" s="6" t="s">
        <v>100</v>
      </c>
      <c r="F239" s="6" t="s">
        <v>117</v>
      </c>
      <c r="G239" s="6" t="s">
        <v>312</v>
      </c>
      <c r="H239" s="15" t="s">
        <v>340</v>
      </c>
      <c r="I239" s="23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.5" hidden="1" x14ac:dyDescent="0.35">
      <c r="A240" s="9">
        <v>22</v>
      </c>
      <c r="B240" s="6" t="s">
        <v>13</v>
      </c>
      <c r="C240" s="6" t="s">
        <v>14</v>
      </c>
      <c r="D240" s="6" t="s">
        <v>115</v>
      </c>
      <c r="E240" s="6" t="s">
        <v>136</v>
      </c>
      <c r="F240" s="6" t="s">
        <v>117</v>
      </c>
      <c r="G240" s="6" t="s">
        <v>312</v>
      </c>
      <c r="H240" s="15" t="s">
        <v>341</v>
      </c>
      <c r="I240" s="23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.5" hidden="1" x14ac:dyDescent="0.35">
      <c r="A241" s="9">
        <v>22</v>
      </c>
      <c r="B241" s="6" t="s">
        <v>13</v>
      </c>
      <c r="C241" s="6" t="s">
        <v>14</v>
      </c>
      <c r="D241" s="6" t="s">
        <v>115</v>
      </c>
      <c r="E241" s="6" t="s">
        <v>165</v>
      </c>
      <c r="F241" s="6" t="s">
        <v>117</v>
      </c>
      <c r="G241" s="6" t="s">
        <v>312</v>
      </c>
      <c r="H241" s="15" t="s">
        <v>342</v>
      </c>
      <c r="I241" s="23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.5" x14ac:dyDescent="0.35">
      <c r="A242" s="9">
        <v>22</v>
      </c>
      <c r="B242" s="6" t="s">
        <v>13</v>
      </c>
      <c r="C242" s="6" t="s">
        <v>14</v>
      </c>
      <c r="D242" s="6" t="s">
        <v>115</v>
      </c>
      <c r="E242" s="6" t="s">
        <v>262</v>
      </c>
      <c r="F242" s="6" t="s">
        <v>17</v>
      </c>
      <c r="G242" s="6" t="s">
        <v>312</v>
      </c>
      <c r="H242" s="15" t="s">
        <v>343</v>
      </c>
      <c r="I242" s="23">
        <v>3000</v>
      </c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.5" x14ac:dyDescent="0.35">
      <c r="A243" s="9">
        <v>22</v>
      </c>
      <c r="B243" s="6" t="s">
        <v>13</v>
      </c>
      <c r="C243" s="6" t="s">
        <v>14</v>
      </c>
      <c r="D243" s="6" t="s">
        <v>115</v>
      </c>
      <c r="E243" s="6" t="s">
        <v>344</v>
      </c>
      <c r="F243" s="6" t="s">
        <v>17</v>
      </c>
      <c r="G243" s="6" t="s">
        <v>314</v>
      </c>
      <c r="H243" s="15" t="s">
        <v>345</v>
      </c>
      <c r="I243" s="23">
        <v>10305</v>
      </c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.5" hidden="1" x14ac:dyDescent="0.35">
      <c r="A244" s="9">
        <v>22</v>
      </c>
      <c r="B244" s="6" t="s">
        <v>13</v>
      </c>
      <c r="C244" s="6" t="s">
        <v>14</v>
      </c>
      <c r="D244" s="6" t="s">
        <v>44</v>
      </c>
      <c r="E244" s="6" t="s">
        <v>344</v>
      </c>
      <c r="F244" s="6" t="s">
        <v>17</v>
      </c>
      <c r="G244" s="6" t="s">
        <v>314</v>
      </c>
      <c r="H244" s="15" t="s">
        <v>345</v>
      </c>
      <c r="I244" s="23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.5" x14ac:dyDescent="0.35">
      <c r="A245" s="9">
        <v>22</v>
      </c>
      <c r="B245" s="6" t="s">
        <v>13</v>
      </c>
      <c r="C245" s="6" t="s">
        <v>14</v>
      </c>
      <c r="D245" s="6" t="s">
        <v>124</v>
      </c>
      <c r="E245" s="6" t="s">
        <v>346</v>
      </c>
      <c r="F245" s="6" t="s">
        <v>17</v>
      </c>
      <c r="G245" s="6" t="s">
        <v>316</v>
      </c>
      <c r="H245" s="15" t="s">
        <v>347</v>
      </c>
      <c r="I245" s="23">
        <v>3230</v>
      </c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.5" hidden="1" x14ac:dyDescent="0.35">
      <c r="A246" s="9">
        <v>22</v>
      </c>
      <c r="B246" s="6" t="s">
        <v>13</v>
      </c>
      <c r="C246" s="6" t="s">
        <v>14</v>
      </c>
      <c r="D246" s="6" t="s">
        <v>124</v>
      </c>
      <c r="E246" s="6" t="s">
        <v>344</v>
      </c>
      <c r="F246" s="6" t="s">
        <v>17</v>
      </c>
      <c r="G246" s="6" t="s">
        <v>316</v>
      </c>
      <c r="H246" s="15" t="s">
        <v>348</v>
      </c>
      <c r="I246" s="23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.5" x14ac:dyDescent="0.35">
      <c r="A247" s="9">
        <v>22</v>
      </c>
      <c r="B247" s="6" t="s">
        <v>13</v>
      </c>
      <c r="C247" s="6" t="s">
        <v>14</v>
      </c>
      <c r="D247" s="6" t="s">
        <v>124</v>
      </c>
      <c r="E247" s="6" t="s">
        <v>116</v>
      </c>
      <c r="F247" s="6" t="s">
        <v>117</v>
      </c>
      <c r="G247" s="6" t="s">
        <v>318</v>
      </c>
      <c r="H247" s="15" t="s">
        <v>349</v>
      </c>
      <c r="I247" s="23">
        <v>6800</v>
      </c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.5" x14ac:dyDescent="0.35">
      <c r="A248" s="9">
        <v>22</v>
      </c>
      <c r="B248" s="6" t="s">
        <v>13</v>
      </c>
      <c r="C248" s="6" t="s">
        <v>14</v>
      </c>
      <c r="D248" s="6" t="s">
        <v>124</v>
      </c>
      <c r="E248" s="6" t="s">
        <v>116</v>
      </c>
      <c r="F248" s="6" t="s">
        <v>17</v>
      </c>
      <c r="G248" s="6" t="s">
        <v>320</v>
      </c>
      <c r="H248" s="15" t="s">
        <v>363</v>
      </c>
      <c r="I248" s="23">
        <v>3000</v>
      </c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.5" x14ac:dyDescent="0.35">
      <c r="A249" s="9">
        <v>22</v>
      </c>
      <c r="B249" s="6" t="s">
        <v>13</v>
      </c>
      <c r="C249" s="6" t="s">
        <v>14</v>
      </c>
      <c r="D249" s="6" t="s">
        <v>124</v>
      </c>
      <c r="E249" s="6" t="s">
        <v>344</v>
      </c>
      <c r="F249" s="6" t="s">
        <v>17</v>
      </c>
      <c r="G249" s="6" t="s">
        <v>320</v>
      </c>
      <c r="H249" s="15" t="s">
        <v>364</v>
      </c>
      <c r="I249" s="23">
        <f>176535+20000+4000+5000+96000+17000+25600</f>
        <v>344135</v>
      </c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.5" x14ac:dyDescent="0.35">
      <c r="A250" s="9">
        <v>22</v>
      </c>
      <c r="B250" s="6" t="s">
        <v>13</v>
      </c>
      <c r="C250" s="6" t="s">
        <v>14</v>
      </c>
      <c r="D250" s="6" t="s">
        <v>124</v>
      </c>
      <c r="E250" s="6" t="s">
        <v>351</v>
      </c>
      <c r="F250" s="6" t="s">
        <v>17</v>
      </c>
      <c r="G250" s="6" t="s">
        <v>320</v>
      </c>
      <c r="H250" s="15" t="s">
        <v>366</v>
      </c>
      <c r="I250" s="23">
        <v>0</v>
      </c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.5" x14ac:dyDescent="0.35">
      <c r="A251" s="9">
        <v>22</v>
      </c>
      <c r="B251" s="6" t="s">
        <v>13</v>
      </c>
      <c r="C251" s="6" t="s">
        <v>14</v>
      </c>
      <c r="D251" s="6" t="s">
        <v>124</v>
      </c>
      <c r="E251" s="6" t="s">
        <v>346</v>
      </c>
      <c r="F251" s="6" t="s">
        <v>17</v>
      </c>
      <c r="G251" s="6" t="s">
        <v>320</v>
      </c>
      <c r="H251" s="15" t="s">
        <v>365</v>
      </c>
      <c r="I251" s="23">
        <f>10000+84819-8031</f>
        <v>86788</v>
      </c>
      <c r="J251" s="5">
        <f>10000+10920+2520+8820+5040+1996+436+4000+3495+4000+2995-8031</f>
        <v>46191</v>
      </c>
      <c r="K251" s="5">
        <f>3723+7454</f>
        <v>11177</v>
      </c>
      <c r="L251" s="5">
        <f>3600+3600+5400+3600+5220+8000</f>
        <v>29420</v>
      </c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.5" x14ac:dyDescent="0.35">
      <c r="A252" s="9">
        <v>22</v>
      </c>
      <c r="B252" s="6" t="s">
        <v>13</v>
      </c>
      <c r="C252" s="6" t="s">
        <v>14</v>
      </c>
      <c r="D252" s="6" t="s">
        <v>124</v>
      </c>
      <c r="E252" s="6" t="s">
        <v>350</v>
      </c>
      <c r="F252" s="6" t="s">
        <v>17</v>
      </c>
      <c r="G252" s="6" t="s">
        <v>320</v>
      </c>
      <c r="H252" s="15" t="s">
        <v>370</v>
      </c>
      <c r="I252" s="23">
        <v>17185</v>
      </c>
      <c r="J252" s="46">
        <f>I252*0.5</f>
        <v>8592.5</v>
      </c>
      <c r="K252" s="46">
        <f>I252*0.5</f>
        <v>8592.5</v>
      </c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.5" x14ac:dyDescent="0.35">
      <c r="A253" s="9">
        <v>22</v>
      </c>
      <c r="B253" s="6" t="s">
        <v>13</v>
      </c>
      <c r="C253" s="6" t="s">
        <v>14</v>
      </c>
      <c r="D253" s="6" t="s">
        <v>115</v>
      </c>
      <c r="E253" s="6" t="s">
        <v>116</v>
      </c>
      <c r="F253" s="6" t="s">
        <v>17</v>
      </c>
      <c r="G253" s="6" t="s">
        <v>320</v>
      </c>
      <c r="H253" s="15" t="s">
        <v>376</v>
      </c>
      <c r="I253" s="23">
        <v>450000</v>
      </c>
      <c r="J253" s="5">
        <f>32500*2</f>
        <v>65000</v>
      </c>
      <c r="K253" s="46">
        <f>I253-J253</f>
        <v>385000</v>
      </c>
      <c r="L253" s="5" t="s">
        <v>375</v>
      </c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.5" x14ac:dyDescent="0.35">
      <c r="A254" s="9">
        <v>22</v>
      </c>
      <c r="B254" s="6" t="s">
        <v>13</v>
      </c>
      <c r="C254" s="6" t="s">
        <v>14</v>
      </c>
      <c r="D254" s="6" t="s">
        <v>124</v>
      </c>
      <c r="E254" s="6" t="s">
        <v>344</v>
      </c>
      <c r="F254" s="6" t="s">
        <v>17</v>
      </c>
      <c r="G254" s="6" t="s">
        <v>320</v>
      </c>
      <c r="H254" s="15" t="s">
        <v>371</v>
      </c>
      <c r="I254" s="23">
        <v>0</v>
      </c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.5" x14ac:dyDescent="0.35">
      <c r="A255" s="9">
        <v>22</v>
      </c>
      <c r="B255" s="6" t="s">
        <v>13</v>
      </c>
      <c r="C255" s="6" t="s">
        <v>14</v>
      </c>
      <c r="D255" s="6" t="s">
        <v>124</v>
      </c>
      <c r="E255" s="6" t="s">
        <v>351</v>
      </c>
      <c r="F255" s="6" t="s">
        <v>17</v>
      </c>
      <c r="G255" s="6" t="s">
        <v>320</v>
      </c>
      <c r="H255" s="15" t="s">
        <v>372</v>
      </c>
      <c r="I255" s="23">
        <v>0</v>
      </c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.5" x14ac:dyDescent="0.35">
      <c r="A256" s="9">
        <v>22</v>
      </c>
      <c r="B256" s="6" t="s">
        <v>13</v>
      </c>
      <c r="C256" s="6" t="s">
        <v>14</v>
      </c>
      <c r="D256" s="6" t="s">
        <v>124</v>
      </c>
      <c r="E256" s="6" t="s">
        <v>346</v>
      </c>
      <c r="F256" s="6" t="s">
        <v>17</v>
      </c>
      <c r="G256" s="6" t="s">
        <v>320</v>
      </c>
      <c r="H256" s="15" t="s">
        <v>373</v>
      </c>
      <c r="I256" s="23">
        <v>0</v>
      </c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.5" x14ac:dyDescent="0.35">
      <c r="A257" s="9">
        <v>22</v>
      </c>
      <c r="B257" s="6" t="s">
        <v>13</v>
      </c>
      <c r="C257" s="6" t="s">
        <v>14</v>
      </c>
      <c r="D257" s="6" t="s">
        <v>124</v>
      </c>
      <c r="E257" s="6" t="s">
        <v>350</v>
      </c>
      <c r="F257" s="6" t="s">
        <v>17</v>
      </c>
      <c r="G257" s="6" t="s">
        <v>320</v>
      </c>
      <c r="H257" s="15" t="s">
        <v>374</v>
      </c>
      <c r="I257" s="23">
        <v>0</v>
      </c>
      <c r="J257" s="4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.5" x14ac:dyDescent="0.35">
      <c r="A258" s="9">
        <v>22</v>
      </c>
      <c r="B258" s="6" t="s">
        <v>13</v>
      </c>
      <c r="C258" s="6" t="s">
        <v>14</v>
      </c>
      <c r="D258" s="6" t="s">
        <v>115</v>
      </c>
      <c r="E258" s="6" t="s">
        <v>283</v>
      </c>
      <c r="F258" s="6" t="s">
        <v>17</v>
      </c>
      <c r="G258" s="6" t="s">
        <v>15</v>
      </c>
      <c r="H258" s="15" t="s">
        <v>284</v>
      </c>
      <c r="I258" s="23">
        <v>0</v>
      </c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.5" x14ac:dyDescent="0.35">
      <c r="A259" s="25" t="s">
        <v>352</v>
      </c>
      <c r="B259" s="26"/>
      <c r="C259" s="26"/>
      <c r="D259" s="26"/>
      <c r="E259" s="26"/>
      <c r="F259" s="26"/>
      <c r="G259" s="26"/>
      <c r="H259" s="31"/>
      <c r="I259" s="27">
        <f>SUM(I220:I258)</f>
        <v>1090269</v>
      </c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3.5" customHeight="1" x14ac:dyDescent="0.35">
      <c r="A260" s="28"/>
      <c r="B260" s="29"/>
      <c r="C260" s="29"/>
      <c r="D260" s="29"/>
      <c r="E260" s="29"/>
      <c r="F260" s="29"/>
      <c r="G260" s="29"/>
      <c r="H260" s="28"/>
      <c r="I260" s="47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.5" x14ac:dyDescent="0.35">
      <c r="A261" s="28"/>
      <c r="B261" s="29"/>
      <c r="C261" s="29"/>
      <c r="D261" s="29"/>
      <c r="E261" s="29"/>
      <c r="F261" s="29"/>
      <c r="G261" s="29"/>
      <c r="H261" s="28" t="s">
        <v>353</v>
      </c>
      <c r="I261" s="42">
        <f>I202+I217-I259</f>
        <v>0</v>
      </c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6" thickBot="1" x14ac:dyDescent="0.4">
      <c r="A262" s="48" t="s">
        <v>354</v>
      </c>
      <c r="B262" s="49"/>
      <c r="C262" s="49"/>
      <c r="D262" s="49"/>
      <c r="E262" s="49"/>
      <c r="F262" s="49"/>
      <c r="G262" s="49"/>
      <c r="H262" s="48"/>
      <c r="I262" s="50">
        <f>I217+I67</f>
        <v>5078405</v>
      </c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6" thickTop="1" x14ac:dyDescent="0.35">
      <c r="A263" s="5"/>
      <c r="B263" s="6"/>
      <c r="C263" s="6"/>
      <c r="D263" s="6"/>
      <c r="E263" s="6"/>
      <c r="F263" s="6"/>
      <c r="G263" s="6"/>
      <c r="H263" s="5"/>
      <c r="I263" s="51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.5" x14ac:dyDescent="0.35">
      <c r="A264" s="5"/>
      <c r="B264" s="6"/>
      <c r="C264" s="6"/>
      <c r="D264" s="6"/>
      <c r="E264" s="6"/>
      <c r="F264" s="6"/>
      <c r="G264" s="6"/>
      <c r="H264" s="5" t="s">
        <v>355</v>
      </c>
      <c r="I264" s="51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.5" x14ac:dyDescent="0.35">
      <c r="A265" s="5"/>
      <c r="B265" s="6"/>
      <c r="C265" s="6"/>
      <c r="D265" s="6"/>
      <c r="E265" s="6"/>
      <c r="F265" s="6"/>
      <c r="G265" s="6"/>
      <c r="H265" s="5"/>
      <c r="I265" s="51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6" thickBot="1" x14ac:dyDescent="0.4">
      <c r="A266" s="48" t="s">
        <v>356</v>
      </c>
      <c r="B266" s="49"/>
      <c r="C266" s="49"/>
      <c r="D266" s="49"/>
      <c r="E266" s="49"/>
      <c r="F266" s="49"/>
      <c r="G266" s="49"/>
      <c r="H266" s="48"/>
      <c r="I266" s="50">
        <f>I259+I195</f>
        <v>5078405.0030000005</v>
      </c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6" thickTop="1" x14ac:dyDescent="0.35">
      <c r="A267" s="5"/>
      <c r="B267" s="6"/>
      <c r="C267" s="6"/>
      <c r="D267" s="6"/>
      <c r="E267" s="6"/>
      <c r="F267" s="6"/>
      <c r="G267" s="6"/>
      <c r="H267" s="16" t="s">
        <v>357</v>
      </c>
      <c r="I267" s="46">
        <f>I262-I266+I191</f>
        <v>-3.0000004917383194E-3</v>
      </c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x14ac:dyDescent="0.25">
      <c r="I268" s="3"/>
    </row>
  </sheetData>
  <sheetProtection formatCells="0" formatColumns="0" formatRows="0" insertColumns="0" insertRows="0" insertHyperlinks="0" deleteColumns="0" deleteRows="0" sort="0" autoFilter="0" pivotTables="0"/>
  <pageMargins left="0" right="0" top="1.25" bottom="1" header="0.5" footer="0.5"/>
  <pageSetup fitToHeight="0" orientation="landscape" r:id="rId1"/>
  <headerFooter alignWithMargins="0">
    <oddHeader>&amp;C&amp;"Arial,Bold"University Prep - Arapahoe St.
Revenue and Expenses Budgets
Bud/Act  FY20 &amp; FY21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Operating Fund</vt:lpstr>
      <vt:lpstr>'Operating Fund'!Print_Area</vt:lpstr>
      <vt:lpstr>'Operating Fund'!Print_Titles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KOERNER</dc:creator>
  <cp:lastModifiedBy>Rory</cp:lastModifiedBy>
  <cp:lastPrinted>2021-01-25T22:27:16Z</cp:lastPrinted>
  <dcterms:created xsi:type="dcterms:W3CDTF">2021-01-25T22:19:32Z</dcterms:created>
  <dcterms:modified xsi:type="dcterms:W3CDTF">2022-08-30T17:28:29Z</dcterms:modified>
</cp:coreProperties>
</file>